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3" firstSheet="1"/>
  </bookViews>
  <sheets>
    <sheet name="进入体检考察范围人员名单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Titles" localSheetId="0">进入体检考察范围人员名单!$9:$9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<sst xmlns="http://schemas.openxmlformats.org/spreadsheetml/2006/main" count="316" uniqueCount="165">
  <si>
    <t>附件1</t>
  </si>
  <si>
    <t>内蒙古艺术剧院2025年度自主公开招聘专业人员进入体检考察范围人员名单</t>
  </si>
  <si>
    <t>招聘
单位</t>
  </si>
  <si>
    <t>招聘
岗位</t>
  </si>
  <si>
    <t>岗位
属性</t>
  </si>
  <si>
    <t>报名
序号</t>
  </si>
  <si>
    <t>姓名</t>
  </si>
  <si>
    <t>性别</t>
  </si>
  <si>
    <t>专业技能
考试成绩</t>
  </si>
  <si>
    <t>专业素质
考试成绩</t>
  </si>
  <si>
    <t>总成绩
（专业技能*50%+
专业素质*50%）</t>
  </si>
  <si>
    <t>是否进入
体检和考察范围</t>
  </si>
  <si>
    <t>内蒙古
艺术剧院</t>
  </si>
  <si>
    <t>舞蹈女演员</t>
  </si>
  <si>
    <t>普通岗位</t>
  </si>
  <si>
    <t>000434</t>
  </si>
  <si>
    <t>麻慧婷</t>
  </si>
  <si>
    <t>女</t>
  </si>
  <si>
    <t>是</t>
  </si>
  <si>
    <t>000792</t>
  </si>
  <si>
    <t>张楷欣</t>
  </si>
  <si>
    <t>舞蹈男演员</t>
  </si>
  <si>
    <t>000664</t>
  </si>
  <si>
    <t>龚欢庆</t>
  </si>
  <si>
    <t>男</t>
  </si>
  <si>
    <t>001277</t>
  </si>
  <si>
    <t>次成多杰</t>
  </si>
  <si>
    <t>000711</t>
  </si>
  <si>
    <t>双全</t>
  </si>
  <si>
    <t>总成绩
（专业技能*60%+
专业素质*40%）</t>
  </si>
  <si>
    <t>歌剧美声
男高音演员</t>
  </si>
  <si>
    <t>000640</t>
  </si>
  <si>
    <t>董正研</t>
  </si>
  <si>
    <t>000018</t>
  </si>
  <si>
    <t>蒋胡斯冷</t>
  </si>
  <si>
    <t>男高音演员</t>
  </si>
  <si>
    <t>高校毕业生岗位</t>
  </si>
  <si>
    <t>000153</t>
  </si>
  <si>
    <t>包永光</t>
  </si>
  <si>
    <t>男中音演员</t>
  </si>
  <si>
    <t>000642</t>
  </si>
  <si>
    <t>王天翼</t>
  </si>
  <si>
    <t>通俗唱法女演员</t>
  </si>
  <si>
    <t>001108</t>
  </si>
  <si>
    <t>李娜</t>
  </si>
  <si>
    <t>呼麦男演员</t>
  </si>
  <si>
    <t>000377</t>
  </si>
  <si>
    <t>孟根胡雅嘎</t>
  </si>
  <si>
    <t>合唱指挥</t>
  </si>
  <si>
    <t>000179</t>
  </si>
  <si>
    <t>斯力莫</t>
  </si>
  <si>
    <t>合唱美声男低音演员</t>
  </si>
  <si>
    <t>000205</t>
  </si>
  <si>
    <t>额格希格</t>
  </si>
  <si>
    <t>二人台女演员</t>
  </si>
  <si>
    <t>001128</t>
  </si>
  <si>
    <t>郝越</t>
  </si>
  <si>
    <t>000421</t>
  </si>
  <si>
    <t>樊美清</t>
  </si>
  <si>
    <t>二人台男演员</t>
  </si>
  <si>
    <t>000766</t>
  </si>
  <si>
    <t>范璐璐</t>
  </si>
  <si>
    <t>司鼓演奏员</t>
  </si>
  <si>
    <t>000302</t>
  </si>
  <si>
    <t>刘兆阳</t>
  </si>
  <si>
    <t>杂技女演员</t>
  </si>
  <si>
    <t>000203</t>
  </si>
  <si>
    <t>于雅雯</t>
  </si>
  <si>
    <t>杂技男演员</t>
  </si>
  <si>
    <t>000255</t>
  </si>
  <si>
    <t>刘志鹏</t>
  </si>
  <si>
    <t>000433</t>
  </si>
  <si>
    <t>赵子正</t>
  </si>
  <si>
    <t>京剧女演员</t>
  </si>
  <si>
    <t>000476</t>
  </si>
  <si>
    <t>张书梦</t>
  </si>
  <si>
    <t>000477</t>
  </si>
  <si>
    <t>张瑀然</t>
  </si>
  <si>
    <t>京剧男演员</t>
  </si>
  <si>
    <t>000307</t>
  </si>
  <si>
    <t>敖荣昌</t>
  </si>
  <si>
    <t>000682</t>
  </si>
  <si>
    <t>周佳豪</t>
  </si>
  <si>
    <t>京剧月琴演奏员</t>
  </si>
  <si>
    <t>000167</t>
  </si>
  <si>
    <t>张时玮</t>
  </si>
  <si>
    <t>京剧三弦演奏员</t>
  </si>
  <si>
    <t>000389</t>
  </si>
  <si>
    <t>贾真诚</t>
  </si>
  <si>
    <t>京剧武花脸演员</t>
  </si>
  <si>
    <t>000449</t>
  </si>
  <si>
    <t>丁朝阳</t>
  </si>
  <si>
    <t>京剧武生演员</t>
  </si>
  <si>
    <t>000770</t>
  </si>
  <si>
    <t>檀松营</t>
  </si>
  <si>
    <t>京剧老旦演员</t>
  </si>
  <si>
    <t>000184</t>
  </si>
  <si>
    <t>王敏君</t>
  </si>
  <si>
    <t>马头琴演奏员</t>
  </si>
  <si>
    <t>001231</t>
  </si>
  <si>
    <t>德乐海</t>
  </si>
  <si>
    <t>打击乐演奏员</t>
  </si>
  <si>
    <t>000162</t>
  </si>
  <si>
    <t>宣有博</t>
  </si>
  <si>
    <t>牛角号演奏员</t>
  </si>
  <si>
    <t>000519</t>
  </si>
  <si>
    <t>乌云达来</t>
  </si>
  <si>
    <t>毕秀固尔演奏员</t>
  </si>
  <si>
    <t>000156</t>
  </si>
  <si>
    <t>乔小东</t>
  </si>
  <si>
    <t>火不思演奏员</t>
  </si>
  <si>
    <t>000429</t>
  </si>
  <si>
    <t>包贺婷</t>
  </si>
  <si>
    <t>四胡演奏员</t>
  </si>
  <si>
    <t>000082</t>
  </si>
  <si>
    <t>南定</t>
  </si>
  <si>
    <t>小提琴演奏员</t>
  </si>
  <si>
    <t>000266</t>
  </si>
  <si>
    <t>蒙蔓</t>
  </si>
  <si>
    <t>001143</t>
  </si>
  <si>
    <t>白昊澎</t>
  </si>
  <si>
    <t>中提琴演奏员</t>
  </si>
  <si>
    <t>001118</t>
  </si>
  <si>
    <t>邰戴钦</t>
  </si>
  <si>
    <t>大提琴演奏员</t>
  </si>
  <si>
    <t>000277</t>
  </si>
  <si>
    <t>池航德</t>
  </si>
  <si>
    <t>低音提琴演奏员</t>
  </si>
  <si>
    <t>000416</t>
  </si>
  <si>
    <t>王诗荟</t>
  </si>
  <si>
    <t>双簧管（兼英国管）
演奏员</t>
  </si>
  <si>
    <t>000522</t>
  </si>
  <si>
    <t>王子旭</t>
  </si>
  <si>
    <t>巴松（兼低音巴松）
演奏员</t>
  </si>
  <si>
    <t>000150</t>
  </si>
  <si>
    <t>刘安</t>
  </si>
  <si>
    <t>话剧男演员</t>
  </si>
  <si>
    <t>000488</t>
  </si>
  <si>
    <t>敖丁</t>
  </si>
  <si>
    <t>艺术研究</t>
  </si>
  <si>
    <t>000683</t>
  </si>
  <si>
    <t>秦琦芳</t>
  </si>
  <si>
    <t>灯光设计</t>
  </si>
  <si>
    <t>000105</t>
  </si>
  <si>
    <t>温帅</t>
  </si>
  <si>
    <t>舞台美术设计</t>
  </si>
  <si>
    <t>000023</t>
  </si>
  <si>
    <t>胡晶晶</t>
  </si>
  <si>
    <t>舞台多媒体操作</t>
  </si>
  <si>
    <t>000218</t>
  </si>
  <si>
    <t>宋东伟</t>
  </si>
  <si>
    <t>舞台机械</t>
  </si>
  <si>
    <t>000155</t>
  </si>
  <si>
    <t>苏乐德</t>
  </si>
  <si>
    <t>000232</t>
  </si>
  <si>
    <t>王平</t>
  </si>
  <si>
    <t>男主持人</t>
  </si>
  <si>
    <t>000124</t>
  </si>
  <si>
    <t>王鹏</t>
  </si>
  <si>
    <t>摄像剪辑</t>
  </si>
  <si>
    <t>000007</t>
  </si>
  <si>
    <t>王元廷</t>
  </si>
  <si>
    <t>新媒体运营</t>
  </si>
  <si>
    <t>000828</t>
  </si>
  <si>
    <t>刘赫男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</si>
</sst>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name val="宋体"/>
      <charset val="134"/>
    </font>
    <font>
      <sz val="14"/>
      <color rgb="FF000000"/>
      <name val="黑体"/>
      <charset val="134"/>
    </font>
    <font>
      <b/>
      <sz val="24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19968;&#32452;-&#33310;&#36424;&#28436;&#21592;&#65288;&#30007;&#22899;&#65289;&#19987;&#19994;&#23703;&#20301;2025.1.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29275;&#35282;&#21495;&#28436;&#22863;&#2159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27605;&#31168;&#22266;&#23572;&#28436;&#22863;&#2159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28779;&#19981;&#24605;&#28436;&#22863;&#2159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22235;&#32993;&#28436;&#22863;&#2159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3567;&#25552;&#29748;&#28436;&#22863;&#21592;&#23703;&#2030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0013;&#25552;&#29748;&#28436;&#22863;&#21592;&#23703;&#2030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2823;&#25552;&#29748;&#28436;&#22863;&#21592;&#23703;&#2030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0302;&#38899;&#25552;&#29748;&#28436;&#22863;&#21592;&#23703;&#2030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1452;&#31783;&#31649;&#65288;&#20860;&#33521;&#22269;&#31649;&#65289;&#28436;&#22863;&#21592;&#23703;&#2030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32452;-&#20132;&#21709;&#20048;&#22242;2025.1.11\&#24052;&#26494;&#65288;&#20860;&#20302;&#38899;&#24052;&#26494;&#65289;&#28436;&#22863;&#21592;&#23703;&#20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845;&#32452;-&#20108;&#20154;&#21488;&#19987;&#19994;&#23703;&#20301;2025.1.1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19968;&#32452;-&#35805;&#21095;&#28436;&#21592;&#65288;&#30007;&#22899;&#65289;2025.1.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20108;&#32452;-&#33402;&#26415;&#30740;&#31350;2025.1.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1313;&#20845;&#32452;-&#30007;&#20027;&#25345;&#20154;2025.1.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19971;&#32452;-&#25668;&#20687;&#21098;&#36753;&#23703;2025.2.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19971;&#32452;-&#26032;&#23186;&#20307;&#36816;&#33829;&#23703;2025.2.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19977;&#32452;-&#28783;&#20809;&#35774;&#35745;&#23703;2025.2.1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19977;&#32452;-&#33310;&#21488;&#32654;&#26415;&#35774;&#35745;&#23703;2025.2.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22235;&#32452;-&#33310;&#21488;&#26426;&#26800;&#23703;2025.2.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20108;&#32452;-&#30007;&#12289;&#22899;&#39640;&#38899;&#28436;&#21592;2025.2.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20108;&#32452;-&#27468;&#21095;&#32654;&#22768;&#30007;&#39640;&#38899;&#28436;&#21592;&#23703;2025.2.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19971;&#32452;-&#26434;&#25216;&#28436;&#21592;&#65288;&#30007;&#22899;&#65289;&#19987;&#19994;&#23703;&#20301;2025.1.1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20108;&#32452;-&#30007;&#20013;&#38899;&#28436;&#21592;&#23703;2025.2.2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22235;&#32452;-&#21512;&#21809;&#25351;&#25381;&#23703;2025.2.2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20116;&#32452;-&#21512;&#21809;&#32654;&#22768;&#30007;&#20302;&#38899;&#28436;&#21592;&#23703;2025.2.2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1532;&#21313;&#22235;&#32452;-&#33310;&#21488;&#22810;&#23186;&#20307;&#25805;&#20316;&#23703;2025.2.1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24050;&#32771;\&#31532;&#19977;&#32452;-&#21628;&#40614;&#30007;&#28436;&#21592;2025.2.2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36890;&#20439;&#21809;&#27861;&#22899;&#28436;&#21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843;&#32452;-&#20140;&#21095;&#22242;2025.1.14-15\&#20140;&#21095;&#30007;&#28436;&#215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843;&#32452;-&#20140;&#21095;&#22242;2025.1.14-15\&#20140;&#21095;&#22899;&#28436;&#215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843;&#32452;-&#20140;&#21095;&#22242;2025.1.14-15\&#20140;&#21095;&#26376;&#2974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843;&#32452;-&#20140;&#21095;&#22242;2025.1.14-15\&#19977;&#2435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39532;&#22836;&#29748;&#28436;&#22863;&#21592;&#23703;&#20301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P\Desktop\&#19987;&#25216;&#12289;&#19987;&#32032;&#12289;&#32508;&#21512;&#25104;&#32489;&#27719;&#24635;&#34920;\&#31532;&#20061;&#32452;-&#27665;&#20048;&#22242;2025.1.11\&#25171;&#20987;&#20048;&#28436;&#22863;&#215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（女）"/>
      <sheetName val="专技成绩张榜（女）"/>
      <sheetName val="专素成绩汇总表（女）"/>
      <sheetName val="专素成绩张榜（女）"/>
      <sheetName val="综合成绩（女）"/>
      <sheetName val="专技成绩汇总表（男）"/>
      <sheetName val="专技成绩张榜（男）"/>
      <sheetName val="专素成绩汇总表（男）"/>
      <sheetName val="专素成绩张榜（男）"/>
      <sheetName val="综合成绩（男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舞蹈女演员                              日期：2025年1月10日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（专业技能*50%+专业素质50%）</v>
          </cell>
        </row>
        <row r="4">
          <cell r="A4" t="str">
            <v>麻慧婷</v>
          </cell>
          <cell r="B4">
            <v>5</v>
          </cell>
          <cell r="C4">
            <v>88.6</v>
          </cell>
          <cell r="D4" t="str">
            <v>A3</v>
          </cell>
          <cell r="E4">
            <v>91.1</v>
          </cell>
          <cell r="F4">
            <v>89.85</v>
          </cell>
        </row>
        <row r="5">
          <cell r="A5" t="str">
            <v>张楷欣</v>
          </cell>
          <cell r="B5">
            <v>10</v>
          </cell>
          <cell r="C5">
            <v>90.6</v>
          </cell>
          <cell r="D5" t="str">
            <v>A5</v>
          </cell>
          <cell r="E5">
            <v>87.1</v>
          </cell>
          <cell r="F5">
            <v>88.85</v>
          </cell>
        </row>
        <row r="6">
          <cell r="A6" t="str">
            <v>乌伊罕</v>
          </cell>
          <cell r="B6">
            <v>8</v>
          </cell>
          <cell r="C6">
            <v>89.5</v>
          </cell>
          <cell r="D6" t="str">
            <v>A4</v>
          </cell>
          <cell r="E6">
            <v>86.8</v>
          </cell>
          <cell r="F6">
            <v>88.15</v>
          </cell>
        </row>
        <row r="7">
          <cell r="A7" t="str">
            <v>祁娜</v>
          </cell>
          <cell r="B7">
            <v>11</v>
          </cell>
          <cell r="C7">
            <v>88.8</v>
          </cell>
          <cell r="D7" t="str">
            <v>A6</v>
          </cell>
          <cell r="E7">
            <v>83.5</v>
          </cell>
          <cell r="F7">
            <v>86.15</v>
          </cell>
        </row>
        <row r="8">
          <cell r="A8" t="str">
            <v>王品越</v>
          </cell>
          <cell r="B8">
            <v>3</v>
          </cell>
          <cell r="C8">
            <v>88.3</v>
          </cell>
          <cell r="D8" t="str">
            <v>A1</v>
          </cell>
          <cell r="E8">
            <v>79.6</v>
          </cell>
          <cell r="F8">
            <v>83.95</v>
          </cell>
        </row>
        <row r="9">
          <cell r="A9" t="str">
            <v>戴萱阁</v>
          </cell>
          <cell r="B9">
            <v>6</v>
          </cell>
          <cell r="C9">
            <v>88.8</v>
          </cell>
          <cell r="D9" t="str">
            <v>A2</v>
          </cell>
          <cell r="E9">
            <v>78.2</v>
          </cell>
          <cell r="F9">
            <v>83.5</v>
          </cell>
        </row>
        <row r="10">
          <cell r="A10" t="str">
            <v>朱彦霜</v>
          </cell>
          <cell r="B10">
            <v>9</v>
          </cell>
          <cell r="C10">
            <v>87.8</v>
          </cell>
          <cell r="D10" t="str">
            <v>/</v>
          </cell>
          <cell r="E10" t="str">
            <v>/</v>
          </cell>
          <cell r="F10" t="str">
            <v>/</v>
          </cell>
        </row>
        <row r="11">
          <cell r="A11" t="str">
            <v>那布其</v>
          </cell>
          <cell r="B11">
            <v>1</v>
          </cell>
          <cell r="C11">
            <v>87.5</v>
          </cell>
          <cell r="D11" t="str">
            <v>/</v>
          </cell>
          <cell r="E11" t="str">
            <v>/</v>
          </cell>
          <cell r="F11" t="str">
            <v>/</v>
          </cell>
        </row>
        <row r="12">
          <cell r="A12" t="str">
            <v>郭子诺</v>
          </cell>
          <cell r="B12">
            <v>7</v>
          </cell>
          <cell r="C12">
            <v>87</v>
          </cell>
          <cell r="D12" t="str">
            <v>/</v>
          </cell>
          <cell r="E12" t="str">
            <v>/</v>
          </cell>
          <cell r="F12" t="str">
            <v>/</v>
          </cell>
        </row>
        <row r="13">
          <cell r="A13" t="str">
            <v>武罕廷</v>
          </cell>
          <cell r="B13">
            <v>2</v>
          </cell>
          <cell r="C13">
            <v>79.6</v>
          </cell>
          <cell r="D13" t="str">
            <v>/</v>
          </cell>
          <cell r="E13" t="str">
            <v>/</v>
          </cell>
          <cell r="F13" t="str">
            <v>/</v>
          </cell>
        </row>
        <row r="14">
          <cell r="A14" t="str">
            <v>徐佳慧</v>
          </cell>
          <cell r="B14">
            <v>4</v>
          </cell>
          <cell r="C14">
            <v>78.6</v>
          </cell>
          <cell r="D14" t="str">
            <v>/</v>
          </cell>
          <cell r="E14" t="str">
            <v>/</v>
          </cell>
          <cell r="F14" t="str">
            <v>/</v>
          </cell>
        </row>
        <row r="15">
          <cell r="A15" t="str">
            <v>寿耘碧</v>
          </cell>
          <cell r="B15" t="str">
            <v>缺考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</row>
        <row r="16">
          <cell r="A16" t="str">
            <v>杨舒迪</v>
          </cell>
          <cell r="B16" t="str">
            <v>缺考</v>
          </cell>
          <cell r="C16" t="str">
            <v>/</v>
          </cell>
          <cell r="D16" t="str">
            <v>/</v>
          </cell>
          <cell r="E16" t="str">
            <v>/</v>
          </cell>
          <cell r="F16" t="str">
            <v>/</v>
          </cell>
        </row>
        <row r="17">
          <cell r="A17" t="str">
            <v>王紫玉</v>
          </cell>
          <cell r="B17" t="str">
            <v>缺考</v>
          </cell>
          <cell r="C17" t="str">
            <v>/</v>
          </cell>
          <cell r="D17" t="str">
            <v>/</v>
          </cell>
          <cell r="E17" t="str">
            <v>/</v>
          </cell>
          <cell r="F17" t="str">
            <v>/</v>
          </cell>
        </row>
        <row r="18">
          <cell r="A18" t="str">
            <v>路环铷</v>
          </cell>
          <cell r="B18" t="str">
            <v>缺考</v>
          </cell>
          <cell r="C18" t="str">
            <v>/</v>
          </cell>
          <cell r="D18" t="str">
            <v>/</v>
          </cell>
          <cell r="E18" t="str">
            <v>/</v>
          </cell>
          <cell r="F18" t="str">
            <v>/</v>
          </cell>
        </row>
        <row r="19">
          <cell r="A19" t="str">
            <v>苏奕帆</v>
          </cell>
          <cell r="B19" t="str">
            <v>缺考</v>
          </cell>
          <cell r="C19" t="str">
            <v>/</v>
          </cell>
          <cell r="D19" t="str">
            <v>/</v>
          </cell>
          <cell r="E19" t="str">
            <v>/</v>
          </cell>
          <cell r="F19" t="str">
            <v>/</v>
          </cell>
        </row>
        <row r="20">
          <cell r="A20" t="str">
            <v>玫瑰</v>
          </cell>
          <cell r="B20" t="str">
            <v>缺考</v>
          </cell>
          <cell r="C20" t="str">
            <v>/</v>
          </cell>
          <cell r="D20" t="str">
            <v>/</v>
          </cell>
          <cell r="E20" t="str">
            <v>/</v>
          </cell>
          <cell r="F20" t="str">
            <v>/</v>
          </cell>
        </row>
        <row r="21">
          <cell r="A21" t="str">
            <v>杨佳钰</v>
          </cell>
          <cell r="B21" t="str">
            <v>缺考</v>
          </cell>
          <cell r="C21" t="str">
            <v>/</v>
          </cell>
          <cell r="D21" t="str">
            <v>/</v>
          </cell>
          <cell r="E21" t="str">
            <v>/</v>
          </cell>
          <cell r="F21" t="str">
            <v>/</v>
          </cell>
        </row>
        <row r="22">
          <cell r="A22" t="str">
            <v>郭艳阳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</row>
        <row r="23">
          <cell r="A23" t="str">
            <v>杨姝婷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</row>
        <row r="24">
          <cell r="A24" t="str">
            <v>张天玥</v>
          </cell>
          <cell r="B24" t="str">
            <v>线下复核不合格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</row>
        <row r="25">
          <cell r="A25" t="str">
            <v>赵晓阳</v>
          </cell>
          <cell r="B25" t="str">
            <v>线下复核不合格</v>
          </cell>
          <cell r="C25" t="str">
            <v>/</v>
          </cell>
          <cell r="D25" t="str">
            <v>/</v>
          </cell>
          <cell r="E25" t="str">
            <v>/</v>
          </cell>
          <cell r="F25" t="str">
            <v>/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舞蹈男演员                                    日期：2025年1月10日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（专业技能*50%+专业素质50%）</v>
          </cell>
        </row>
        <row r="4">
          <cell r="A4" t="str">
            <v>龚欢庆</v>
          </cell>
          <cell r="B4">
            <v>3</v>
          </cell>
          <cell r="C4">
            <v>94.7</v>
          </cell>
          <cell r="D4" t="str">
            <v>B8</v>
          </cell>
          <cell r="E4">
            <v>94.7</v>
          </cell>
          <cell r="F4">
            <v>94.7</v>
          </cell>
        </row>
        <row r="5">
          <cell r="A5" t="str">
            <v>次成多杰</v>
          </cell>
          <cell r="B5">
            <v>14</v>
          </cell>
          <cell r="C5">
            <v>90.7</v>
          </cell>
          <cell r="D5" t="str">
            <v>B5</v>
          </cell>
          <cell r="E5">
            <v>91.24</v>
          </cell>
          <cell r="F5">
            <v>90.97</v>
          </cell>
        </row>
        <row r="6">
          <cell r="A6" t="str">
            <v>双全</v>
          </cell>
          <cell r="B6">
            <v>4</v>
          </cell>
          <cell r="C6">
            <v>91.5</v>
          </cell>
          <cell r="D6" t="str">
            <v>B2</v>
          </cell>
          <cell r="E6">
            <v>87.8</v>
          </cell>
          <cell r="F6">
            <v>89.65</v>
          </cell>
        </row>
        <row r="7">
          <cell r="A7" t="str">
            <v>孟帅</v>
          </cell>
          <cell r="B7">
            <v>13</v>
          </cell>
          <cell r="C7">
            <v>91.9</v>
          </cell>
          <cell r="D7" t="str">
            <v>B3</v>
          </cell>
          <cell r="E7">
            <v>87.2</v>
          </cell>
          <cell r="F7">
            <v>89.55</v>
          </cell>
        </row>
        <row r="8">
          <cell r="A8" t="str">
            <v>呼佈钦</v>
          </cell>
          <cell r="B8">
            <v>5</v>
          </cell>
          <cell r="C8">
            <v>88.8</v>
          </cell>
          <cell r="D8" t="str">
            <v>B7</v>
          </cell>
          <cell r="E8">
            <v>90.2</v>
          </cell>
          <cell r="F8">
            <v>89.5</v>
          </cell>
        </row>
        <row r="9">
          <cell r="A9" t="str">
            <v>乌云敖日格乐</v>
          </cell>
          <cell r="B9">
            <v>7</v>
          </cell>
          <cell r="C9">
            <v>89.1</v>
          </cell>
          <cell r="D9" t="str">
            <v>B4</v>
          </cell>
          <cell r="E9">
            <v>89.3</v>
          </cell>
          <cell r="F9">
            <v>89.2</v>
          </cell>
        </row>
        <row r="10">
          <cell r="A10" t="str">
            <v>冯雨杉</v>
          </cell>
          <cell r="B10">
            <v>12</v>
          </cell>
          <cell r="C10">
            <v>87.9</v>
          </cell>
          <cell r="D10" t="str">
            <v>B1</v>
          </cell>
          <cell r="E10">
            <v>83.5</v>
          </cell>
          <cell r="F10">
            <v>85.7</v>
          </cell>
        </row>
        <row r="11">
          <cell r="A11" t="str">
            <v>伊日盖</v>
          </cell>
          <cell r="B11">
            <v>17</v>
          </cell>
          <cell r="C11">
            <v>88.6</v>
          </cell>
          <cell r="D11" t="str">
            <v>B6</v>
          </cell>
          <cell r="E11">
            <v>82</v>
          </cell>
          <cell r="F11">
            <v>85.3</v>
          </cell>
        </row>
        <row r="12">
          <cell r="A12" t="str">
            <v>巴达日拉</v>
          </cell>
          <cell r="B12">
            <v>15</v>
          </cell>
          <cell r="C12">
            <v>87.8</v>
          </cell>
          <cell r="D12" t="str">
            <v>/</v>
          </cell>
          <cell r="E12" t="str">
            <v>/</v>
          </cell>
          <cell r="F12" t="str">
            <v>/</v>
          </cell>
        </row>
        <row r="13">
          <cell r="A13" t="str">
            <v>乔震宇</v>
          </cell>
          <cell r="B13">
            <v>19</v>
          </cell>
          <cell r="C13">
            <v>87.5</v>
          </cell>
          <cell r="D13" t="str">
            <v>/</v>
          </cell>
          <cell r="E13" t="str">
            <v>/</v>
          </cell>
          <cell r="F13" t="str">
            <v>/</v>
          </cell>
        </row>
        <row r="14">
          <cell r="A14" t="str">
            <v>杜凯</v>
          </cell>
          <cell r="B14">
            <v>16</v>
          </cell>
          <cell r="C14">
            <v>86.8</v>
          </cell>
          <cell r="D14" t="str">
            <v>/</v>
          </cell>
          <cell r="E14" t="str">
            <v>/</v>
          </cell>
          <cell r="F14" t="str">
            <v>/</v>
          </cell>
        </row>
        <row r="15">
          <cell r="A15" t="str">
            <v>钟义</v>
          </cell>
          <cell r="B15">
            <v>6</v>
          </cell>
          <cell r="C15">
            <v>86.7</v>
          </cell>
          <cell r="D15" t="str">
            <v>/</v>
          </cell>
          <cell r="E15" t="str">
            <v>/</v>
          </cell>
          <cell r="F15" t="str">
            <v>/</v>
          </cell>
        </row>
        <row r="16">
          <cell r="A16" t="str">
            <v>宋伟东</v>
          </cell>
          <cell r="B16">
            <v>18</v>
          </cell>
          <cell r="C16">
            <v>86.6</v>
          </cell>
          <cell r="D16" t="str">
            <v>/</v>
          </cell>
          <cell r="E16" t="str">
            <v>/</v>
          </cell>
          <cell r="F16" t="str">
            <v>/</v>
          </cell>
        </row>
        <row r="17">
          <cell r="A17" t="str">
            <v>张文磊</v>
          </cell>
          <cell r="B17">
            <v>11</v>
          </cell>
          <cell r="C17">
            <v>85.2</v>
          </cell>
          <cell r="D17" t="str">
            <v>/</v>
          </cell>
          <cell r="E17" t="str">
            <v>/</v>
          </cell>
          <cell r="F17" t="str">
            <v>/</v>
          </cell>
        </row>
        <row r="18">
          <cell r="A18" t="str">
            <v>巴音</v>
          </cell>
          <cell r="B18">
            <v>1</v>
          </cell>
          <cell r="C18">
            <v>84.2</v>
          </cell>
          <cell r="D18" t="str">
            <v>/</v>
          </cell>
          <cell r="E18" t="str">
            <v>/</v>
          </cell>
          <cell r="F18" t="str">
            <v>/</v>
          </cell>
        </row>
        <row r="19">
          <cell r="A19" t="str">
            <v>蔡楠</v>
          </cell>
          <cell r="B19">
            <v>8</v>
          </cell>
          <cell r="C19">
            <v>80.7</v>
          </cell>
          <cell r="D19" t="str">
            <v>/</v>
          </cell>
          <cell r="E19" t="str">
            <v>/</v>
          </cell>
          <cell r="F19" t="str">
            <v>/</v>
          </cell>
        </row>
        <row r="20">
          <cell r="A20" t="str">
            <v>冯世晨</v>
          </cell>
          <cell r="B20">
            <v>9</v>
          </cell>
          <cell r="C20">
            <v>78</v>
          </cell>
          <cell r="D20" t="str">
            <v>/</v>
          </cell>
          <cell r="E20" t="str">
            <v>/</v>
          </cell>
          <cell r="F20" t="str">
            <v>/</v>
          </cell>
        </row>
        <row r="21">
          <cell r="A21" t="str">
            <v>朱旭发</v>
          </cell>
          <cell r="B21">
            <v>10</v>
          </cell>
          <cell r="C21">
            <v>73.7</v>
          </cell>
          <cell r="D21" t="str">
            <v>/</v>
          </cell>
          <cell r="E21" t="str">
            <v>/</v>
          </cell>
          <cell r="F21" t="str">
            <v>/</v>
          </cell>
        </row>
        <row r="22">
          <cell r="A22" t="str">
            <v>杨新宇</v>
          </cell>
          <cell r="B22">
            <v>2</v>
          </cell>
          <cell r="C22" t="str">
            <v>/</v>
          </cell>
          <cell r="D22" t="str">
            <v>B9</v>
          </cell>
          <cell r="E22" t="str">
            <v>/</v>
          </cell>
          <cell r="F22" t="str">
            <v>/</v>
          </cell>
        </row>
        <row r="23">
          <cell r="A23" t="str">
            <v>白志国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</row>
        <row r="24">
          <cell r="A24" t="str">
            <v>巴特尔</v>
          </cell>
          <cell r="B24" t="str">
            <v>缺考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考试岗位：牛角号演奏员                 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乌云达来</v>
          </cell>
          <cell r="B4">
            <v>1</v>
          </cell>
          <cell r="C4">
            <v>87.2</v>
          </cell>
          <cell r="D4" t="str">
            <v>C1</v>
          </cell>
          <cell r="E4">
            <v>92.6</v>
          </cell>
          <cell r="F4">
            <v>89.36</v>
          </cell>
          <cell r="G4">
            <v>1</v>
          </cell>
        </row>
        <row r="5">
          <cell r="A5" t="str">
            <v>亿如</v>
          </cell>
          <cell r="B5">
            <v>3</v>
          </cell>
          <cell r="C5">
            <v>83.34</v>
          </cell>
          <cell r="D5" t="str">
            <v>C3</v>
          </cell>
          <cell r="E5">
            <v>88.6</v>
          </cell>
          <cell r="F5">
            <v>85.44</v>
          </cell>
          <cell r="G5">
            <v>2</v>
          </cell>
        </row>
        <row r="6">
          <cell r="A6" t="str">
            <v>曹庆龙</v>
          </cell>
          <cell r="B6">
            <v>5</v>
          </cell>
          <cell r="C6">
            <v>79.8</v>
          </cell>
          <cell r="D6" t="str">
            <v>C2</v>
          </cell>
          <cell r="E6">
            <v>81.8</v>
          </cell>
          <cell r="F6">
            <v>80.6</v>
          </cell>
          <cell r="G6">
            <v>3</v>
          </cell>
        </row>
        <row r="7">
          <cell r="A7" t="str">
            <v>周靖岚</v>
          </cell>
          <cell r="B7">
            <v>4</v>
          </cell>
          <cell r="C7">
            <v>76.28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张辰</v>
          </cell>
          <cell r="B8">
            <v>2</v>
          </cell>
          <cell r="C8" t="str">
            <v>弃考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马腾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范鹏晨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毕秀固尔演奏员                  日期：2025年1月11日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乔小东</v>
          </cell>
          <cell r="B4">
            <v>1</v>
          </cell>
          <cell r="C4">
            <v>83.32</v>
          </cell>
          <cell r="D4" t="str">
            <v>D1</v>
          </cell>
          <cell r="E4">
            <v>89.1</v>
          </cell>
          <cell r="F4">
            <v>85.63</v>
          </cell>
          <cell r="G4">
            <v>1</v>
          </cell>
        </row>
        <row r="5">
          <cell r="A5" t="str">
            <v>杨超</v>
          </cell>
          <cell r="B5" t="str">
            <v>缺考</v>
          </cell>
          <cell r="C5" t="str">
            <v>/</v>
          </cell>
          <cell r="D5" t="str">
            <v>/</v>
          </cell>
          <cell r="E5" t="str">
            <v>/</v>
          </cell>
          <cell r="F5" t="str">
            <v>/</v>
          </cell>
          <cell r="G5" t="str">
            <v>/</v>
          </cell>
        </row>
        <row r="6">
          <cell r="A6" t="str">
            <v>范槿</v>
          </cell>
          <cell r="B6" t="str">
            <v>缺考</v>
          </cell>
          <cell r="C6" t="str">
            <v>/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/</v>
          </cell>
        </row>
        <row r="7">
          <cell r="A7" t="str">
            <v>冯凌钰</v>
          </cell>
          <cell r="B7" t="str">
            <v>缺考</v>
          </cell>
          <cell r="C7" t="str">
            <v>/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梁布和</v>
          </cell>
          <cell r="B8" t="str">
            <v>缺考</v>
          </cell>
          <cell r="C8" t="str">
            <v>/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刘笑笑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马遇伯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（红纸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考试岗位：火不思演奏员（高校毕业生岗位）              日期：2025年1月11日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包贺婷</v>
          </cell>
          <cell r="B4">
            <v>2</v>
          </cell>
          <cell r="C4">
            <v>91.78</v>
          </cell>
          <cell r="D4" t="str">
            <v>E3</v>
          </cell>
          <cell r="E4">
            <v>94.46</v>
          </cell>
          <cell r="F4">
            <v>92.85</v>
          </cell>
          <cell r="G4">
            <v>1</v>
          </cell>
        </row>
        <row r="5">
          <cell r="A5" t="str">
            <v>程怡玮</v>
          </cell>
          <cell r="B5">
            <v>3</v>
          </cell>
          <cell r="C5">
            <v>89</v>
          </cell>
          <cell r="D5" t="str">
            <v>E1</v>
          </cell>
          <cell r="E5">
            <v>90</v>
          </cell>
          <cell r="F5">
            <v>89.4</v>
          </cell>
          <cell r="G5">
            <v>2</v>
          </cell>
        </row>
        <row r="6">
          <cell r="A6" t="str">
            <v>珠拉</v>
          </cell>
          <cell r="B6">
            <v>4</v>
          </cell>
          <cell r="C6">
            <v>88.62</v>
          </cell>
          <cell r="D6" t="str">
            <v>E2</v>
          </cell>
          <cell r="E6">
            <v>86.94</v>
          </cell>
          <cell r="F6">
            <v>87.95</v>
          </cell>
          <cell r="G6">
            <v>3</v>
          </cell>
        </row>
        <row r="7">
          <cell r="A7" t="str">
            <v>崔宇曼孜</v>
          </cell>
          <cell r="B7">
            <v>1</v>
          </cell>
          <cell r="C7">
            <v>71.94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孙佳琦</v>
          </cell>
          <cell r="B8">
            <v>5</v>
          </cell>
          <cell r="C8">
            <v>85.46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巴亿拉嘎</v>
          </cell>
          <cell r="B9">
            <v>6</v>
          </cell>
          <cell r="C9">
            <v>88.02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高天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 (2)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考试岗位：四胡演奏员                 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南定</v>
          </cell>
          <cell r="B4">
            <v>3</v>
          </cell>
          <cell r="C4">
            <v>91.04</v>
          </cell>
          <cell r="D4" t="str">
            <v>F1</v>
          </cell>
          <cell r="E4">
            <v>91</v>
          </cell>
          <cell r="F4">
            <v>91.02</v>
          </cell>
          <cell r="G4">
            <v>1</v>
          </cell>
        </row>
        <row r="5">
          <cell r="A5" t="str">
            <v>杜琳</v>
          </cell>
          <cell r="B5">
            <v>1</v>
          </cell>
          <cell r="C5">
            <v>88.98</v>
          </cell>
          <cell r="D5" t="str">
            <v>F2</v>
          </cell>
          <cell r="E5">
            <v>81</v>
          </cell>
          <cell r="F5">
            <v>85.79</v>
          </cell>
          <cell r="G5">
            <v>2</v>
          </cell>
        </row>
        <row r="6">
          <cell r="A6" t="str">
            <v>苏力德</v>
          </cell>
          <cell r="B6">
            <v>2</v>
          </cell>
          <cell r="C6">
            <v>82.36</v>
          </cell>
          <cell r="D6" t="str">
            <v>弃考</v>
          </cell>
          <cell r="E6" t="str">
            <v>/</v>
          </cell>
          <cell r="F6" t="str">
            <v>/</v>
          </cell>
          <cell r="G6" t="str">
            <v>/</v>
          </cell>
        </row>
        <row r="7">
          <cell r="A7" t="str">
            <v>桃图贡</v>
          </cell>
          <cell r="B7" t="str">
            <v>缺考</v>
          </cell>
          <cell r="C7" t="str">
            <v>/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刘伟</v>
          </cell>
          <cell r="B8" t="str">
            <v>缺考</v>
          </cell>
          <cell r="C8" t="str">
            <v>/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考试岗位：小提琴演奏员                          日期：2025年1月11号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蒙蔓</v>
          </cell>
          <cell r="B4">
            <v>4</v>
          </cell>
          <cell r="C4">
            <v>85.6</v>
          </cell>
          <cell r="D4" t="str">
            <v>A1</v>
          </cell>
          <cell r="E4">
            <v>79.6</v>
          </cell>
          <cell r="F4">
            <v>83.2</v>
          </cell>
          <cell r="G4">
            <v>1</v>
          </cell>
        </row>
        <row r="5">
          <cell r="A5" t="str">
            <v>白昊澎</v>
          </cell>
          <cell r="B5">
            <v>3</v>
          </cell>
          <cell r="C5">
            <v>83.4</v>
          </cell>
          <cell r="D5" t="str">
            <v>A2</v>
          </cell>
          <cell r="E5">
            <v>79.8</v>
          </cell>
          <cell r="F5">
            <v>81.96</v>
          </cell>
          <cell r="G5">
            <v>2</v>
          </cell>
        </row>
        <row r="6">
          <cell r="A6" t="str">
            <v>张潇然</v>
          </cell>
          <cell r="B6">
            <v>2</v>
          </cell>
          <cell r="C6">
            <v>80.6</v>
          </cell>
          <cell r="D6" t="str">
            <v>A6</v>
          </cell>
          <cell r="E6">
            <v>79.2</v>
          </cell>
          <cell r="F6">
            <v>80.04</v>
          </cell>
          <cell r="G6">
            <v>3</v>
          </cell>
        </row>
        <row r="7">
          <cell r="A7" t="str">
            <v>蔡旭涛</v>
          </cell>
          <cell r="B7">
            <v>7</v>
          </cell>
          <cell r="C7">
            <v>79.2</v>
          </cell>
          <cell r="D7" t="str">
            <v>A4</v>
          </cell>
          <cell r="E7">
            <v>75.6</v>
          </cell>
          <cell r="F7">
            <v>77.76</v>
          </cell>
          <cell r="G7">
            <v>4</v>
          </cell>
        </row>
        <row r="8">
          <cell r="A8" t="str">
            <v>靳聪苑</v>
          </cell>
          <cell r="B8">
            <v>5</v>
          </cell>
          <cell r="C8">
            <v>80</v>
          </cell>
          <cell r="D8" t="str">
            <v>A7</v>
          </cell>
          <cell r="E8">
            <v>70</v>
          </cell>
          <cell r="F8">
            <v>76</v>
          </cell>
          <cell r="G8">
            <v>5</v>
          </cell>
        </row>
        <row r="9">
          <cell r="A9" t="str">
            <v>程楚雯</v>
          </cell>
          <cell r="B9">
            <v>6</v>
          </cell>
          <cell r="C9">
            <v>73.6</v>
          </cell>
          <cell r="D9" t="str">
            <v>A3</v>
          </cell>
          <cell r="E9">
            <v>64.4</v>
          </cell>
          <cell r="F9">
            <v>69.92</v>
          </cell>
          <cell r="G9">
            <v>6</v>
          </cell>
        </row>
        <row r="10">
          <cell r="A10" t="str">
            <v>张钰杰</v>
          </cell>
          <cell r="B10">
            <v>8</v>
          </cell>
          <cell r="C10">
            <v>73.6</v>
          </cell>
          <cell r="D10" t="str">
            <v>A5</v>
          </cell>
          <cell r="E10">
            <v>60.4</v>
          </cell>
          <cell r="F10">
            <v>68.32</v>
          </cell>
          <cell r="G10">
            <v>7</v>
          </cell>
        </row>
        <row r="11">
          <cell r="A11" t="str">
            <v>马铭泽</v>
          </cell>
          <cell r="B11">
            <v>1</v>
          </cell>
          <cell r="C11">
            <v>71.4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闫涵月</v>
          </cell>
          <cell r="B12">
            <v>9</v>
          </cell>
          <cell r="C12">
            <v>60.8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周欣宇</v>
          </cell>
          <cell r="B13" t="str">
            <v>/</v>
          </cell>
          <cell r="C13" t="str">
            <v>/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缺考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考试岗位：中提琴演奏员            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邰戴钦</v>
          </cell>
          <cell r="B4">
            <v>2</v>
          </cell>
          <cell r="C4">
            <v>88.8</v>
          </cell>
          <cell r="D4" t="str">
            <v>B1</v>
          </cell>
          <cell r="E4">
            <v>91.2</v>
          </cell>
          <cell r="F4">
            <v>89.76</v>
          </cell>
          <cell r="G4">
            <v>1</v>
          </cell>
        </row>
        <row r="5">
          <cell r="A5" t="str">
            <v>孙维璐</v>
          </cell>
          <cell r="B5">
            <v>1</v>
          </cell>
          <cell r="C5">
            <v>87</v>
          </cell>
          <cell r="D5" t="str">
            <v>B3</v>
          </cell>
          <cell r="E5">
            <v>83</v>
          </cell>
          <cell r="F5">
            <v>85.4</v>
          </cell>
          <cell r="G5">
            <v>2</v>
          </cell>
        </row>
        <row r="6">
          <cell r="A6" t="str">
            <v>倪妮</v>
          </cell>
          <cell r="B6">
            <v>3</v>
          </cell>
          <cell r="C6">
            <v>81.2</v>
          </cell>
          <cell r="D6" t="str">
            <v>B2</v>
          </cell>
          <cell r="E6">
            <v>81.4</v>
          </cell>
          <cell r="F6">
            <v>81.28</v>
          </cell>
          <cell r="G6">
            <v>3</v>
          </cell>
        </row>
        <row r="7">
          <cell r="A7" t="str">
            <v>徐阳</v>
          </cell>
          <cell r="B7">
            <v>5</v>
          </cell>
          <cell r="C7">
            <v>74.8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周煜翔</v>
          </cell>
          <cell r="B8">
            <v>4</v>
          </cell>
          <cell r="C8">
            <v>79.7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魏宇岩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考试岗位：大提琴演奏员           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池航德</v>
          </cell>
          <cell r="B4">
            <v>3</v>
          </cell>
          <cell r="C4">
            <v>92</v>
          </cell>
          <cell r="D4" t="str">
            <v>C2</v>
          </cell>
          <cell r="E4">
            <v>87.6</v>
          </cell>
          <cell r="F4">
            <v>90.24</v>
          </cell>
          <cell r="G4">
            <v>1</v>
          </cell>
        </row>
        <row r="5">
          <cell r="A5" t="str">
            <v>赵晓呈</v>
          </cell>
          <cell r="B5">
            <v>1</v>
          </cell>
          <cell r="C5">
            <v>84.4</v>
          </cell>
          <cell r="D5" t="str">
            <v>C3</v>
          </cell>
          <cell r="E5">
            <v>85</v>
          </cell>
          <cell r="F5">
            <v>84.64</v>
          </cell>
          <cell r="G5">
            <v>2</v>
          </cell>
        </row>
        <row r="6">
          <cell r="A6" t="str">
            <v>马亭潞</v>
          </cell>
          <cell r="B6">
            <v>2</v>
          </cell>
          <cell r="C6">
            <v>73.6</v>
          </cell>
          <cell r="D6" t="str">
            <v>C1</v>
          </cell>
          <cell r="E6">
            <v>71.2</v>
          </cell>
          <cell r="F6">
            <v>72.64</v>
          </cell>
          <cell r="G6">
            <v>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考试岗位：低音提琴演奏员          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王诗荟</v>
          </cell>
          <cell r="B4">
            <v>2</v>
          </cell>
          <cell r="C4">
            <v>86.2</v>
          </cell>
          <cell r="D4" t="str">
            <v>D2</v>
          </cell>
          <cell r="E4">
            <v>84.8</v>
          </cell>
          <cell r="F4">
            <v>85.64</v>
          </cell>
          <cell r="G4">
            <v>1</v>
          </cell>
        </row>
        <row r="5">
          <cell r="A5" t="str">
            <v>刘兆益</v>
          </cell>
          <cell r="B5">
            <v>1</v>
          </cell>
          <cell r="C5">
            <v>84</v>
          </cell>
          <cell r="D5" t="str">
            <v>D3</v>
          </cell>
          <cell r="E5">
            <v>76.6</v>
          </cell>
          <cell r="F5">
            <v>81.04</v>
          </cell>
          <cell r="G5">
            <v>2</v>
          </cell>
        </row>
        <row r="6">
          <cell r="A6" t="str">
            <v>王佳音</v>
          </cell>
          <cell r="B6">
            <v>3</v>
          </cell>
          <cell r="C6">
            <v>82</v>
          </cell>
          <cell r="D6" t="str">
            <v>D1</v>
          </cell>
          <cell r="E6">
            <v>77.4</v>
          </cell>
          <cell r="F6">
            <v>80.16</v>
          </cell>
          <cell r="G6">
            <v>3</v>
          </cell>
        </row>
        <row r="7">
          <cell r="A7" t="str">
            <v>王若冰</v>
          </cell>
          <cell r="B7" t="str">
            <v>/</v>
          </cell>
          <cell r="C7" t="str">
            <v>/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缺考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考试岗位：双簧管（兼英国管）演奏员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王子旭</v>
          </cell>
          <cell r="B4">
            <v>2</v>
          </cell>
          <cell r="C4">
            <v>85.8</v>
          </cell>
          <cell r="D4" t="str">
            <v>E1</v>
          </cell>
          <cell r="E4">
            <v>87.6</v>
          </cell>
          <cell r="F4">
            <v>86.52</v>
          </cell>
          <cell r="G4">
            <v>1</v>
          </cell>
        </row>
        <row r="5">
          <cell r="A5" t="str">
            <v>牛嘉源</v>
          </cell>
          <cell r="B5">
            <v>1</v>
          </cell>
          <cell r="C5">
            <v>86.4</v>
          </cell>
          <cell r="D5" t="str">
            <v>E2</v>
          </cell>
          <cell r="E5">
            <v>84.6</v>
          </cell>
          <cell r="F5">
            <v>85.68</v>
          </cell>
          <cell r="G5">
            <v>2</v>
          </cell>
        </row>
        <row r="6">
          <cell r="A6" t="str">
            <v>王雅偲</v>
          </cell>
          <cell r="B6" t="str">
            <v>/</v>
          </cell>
          <cell r="C6" t="str">
            <v>/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缺考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考试岗位：巴松（兼低音巴松）演奏员 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刘安</v>
          </cell>
          <cell r="B4">
            <v>2</v>
          </cell>
          <cell r="C4">
            <v>88.28</v>
          </cell>
          <cell r="D4" t="str">
            <v>F3</v>
          </cell>
          <cell r="E4">
            <v>89.8</v>
          </cell>
          <cell r="F4">
            <v>88.89</v>
          </cell>
          <cell r="G4">
            <v>1</v>
          </cell>
        </row>
        <row r="5">
          <cell r="A5" t="str">
            <v>敬时雨</v>
          </cell>
          <cell r="B5">
            <v>1</v>
          </cell>
          <cell r="C5">
            <v>85.4</v>
          </cell>
          <cell r="D5" t="str">
            <v>F1</v>
          </cell>
          <cell r="E5">
            <v>64.8</v>
          </cell>
          <cell r="F5">
            <v>77.16</v>
          </cell>
          <cell r="G5">
            <v>2</v>
          </cell>
        </row>
        <row r="6">
          <cell r="A6" t="str">
            <v>郭子立</v>
          </cell>
          <cell r="B6">
            <v>3</v>
          </cell>
          <cell r="C6">
            <v>84.2</v>
          </cell>
          <cell r="D6" t="str">
            <v>F2</v>
          </cell>
          <cell r="E6">
            <v>55.8</v>
          </cell>
          <cell r="F6">
            <v>72.84</v>
          </cell>
          <cell r="G6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（女）"/>
      <sheetName val="专技成绩张榜（女）"/>
      <sheetName val="专素成绩汇总（女）"/>
      <sheetName val="专素成绩张榜（女）"/>
      <sheetName val="综合成绩（女）"/>
      <sheetName val="综合成绩（女） (2)"/>
      <sheetName val="专技成绩汇总表（男）"/>
      <sheetName val="专技成绩张榜（男）"/>
      <sheetName val="专素成绩汇总（男）"/>
      <sheetName val="专素成绩张榜（男）"/>
      <sheetName val="综合成绩（男）"/>
      <sheetName val="专技成绩汇总表（司鼓）"/>
      <sheetName val="专技成绩张榜（司鼓）"/>
      <sheetName val="专素成绩汇总（司鼓）"/>
      <sheetName val="专素成绩张榜（司鼓）"/>
      <sheetName val="综合成绩（司鼓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考试岗位：二人台女演员                                日期：2025年1月12日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郝越</v>
          </cell>
          <cell r="B4">
            <v>2</v>
          </cell>
          <cell r="C4">
            <v>94.22</v>
          </cell>
          <cell r="D4" t="str">
            <v>B2</v>
          </cell>
          <cell r="E4">
            <v>96.68</v>
          </cell>
          <cell r="F4">
            <v>95.2</v>
          </cell>
        </row>
        <row r="5">
          <cell r="A5" t="str">
            <v>樊美清</v>
          </cell>
          <cell r="B5">
            <v>3</v>
          </cell>
          <cell r="C5">
            <v>94.34</v>
          </cell>
          <cell r="D5" t="str">
            <v>B1</v>
          </cell>
          <cell r="E5">
            <v>95.64</v>
          </cell>
          <cell r="F5">
            <v>94.86</v>
          </cell>
        </row>
        <row r="6">
          <cell r="A6" t="str">
            <v>刘华</v>
          </cell>
          <cell r="B6">
            <v>2</v>
          </cell>
          <cell r="C6">
            <v>93.34</v>
          </cell>
          <cell r="D6" t="str">
            <v>A4</v>
          </cell>
          <cell r="E6">
            <v>94.14</v>
          </cell>
          <cell r="F6">
            <v>93.66</v>
          </cell>
        </row>
        <row r="7">
          <cell r="A7" t="str">
            <v>王瑶</v>
          </cell>
          <cell r="B7">
            <v>5</v>
          </cell>
          <cell r="C7">
            <v>92.94</v>
          </cell>
          <cell r="D7" t="str">
            <v>A3</v>
          </cell>
          <cell r="E7">
            <v>93.56</v>
          </cell>
          <cell r="F7">
            <v>93.19</v>
          </cell>
        </row>
        <row r="8">
          <cell r="A8" t="str">
            <v>冀璐娜</v>
          </cell>
          <cell r="B8">
            <v>3</v>
          </cell>
          <cell r="C8">
            <v>93.56</v>
          </cell>
          <cell r="D8" t="str">
            <v>A2</v>
          </cell>
          <cell r="E8">
            <v>90.84</v>
          </cell>
          <cell r="F8">
            <v>92.47</v>
          </cell>
        </row>
        <row r="9">
          <cell r="A9" t="str">
            <v>张梦格</v>
          </cell>
          <cell r="B9">
            <v>4</v>
          </cell>
          <cell r="C9">
            <v>90.12</v>
          </cell>
          <cell r="D9" t="str">
            <v>A1</v>
          </cell>
          <cell r="E9">
            <v>86.9</v>
          </cell>
          <cell r="F9">
            <v>88.83</v>
          </cell>
        </row>
        <row r="10">
          <cell r="A10" t="str">
            <v>刘英琦</v>
          </cell>
          <cell r="B10">
            <v>1</v>
          </cell>
          <cell r="C10">
            <v>88.24</v>
          </cell>
          <cell r="D10" t="str">
            <v>/</v>
          </cell>
          <cell r="E10" t="str">
            <v>/</v>
          </cell>
          <cell r="F10" t="str">
            <v>/</v>
          </cell>
        </row>
        <row r="11">
          <cell r="A11" t="str">
            <v>王爱爱</v>
          </cell>
          <cell r="B11">
            <v>1</v>
          </cell>
          <cell r="C11">
            <v>88.34</v>
          </cell>
          <cell r="D11" t="str">
            <v>/</v>
          </cell>
          <cell r="E11" t="str">
            <v>/</v>
          </cell>
          <cell r="F11" t="str">
            <v>/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考试岗位：二人台男演员                          日期：2025年1月12日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范璐璐</v>
          </cell>
          <cell r="B4">
            <v>2</v>
          </cell>
          <cell r="C4">
            <v>95.28</v>
          </cell>
          <cell r="D4" t="str">
            <v>C1</v>
          </cell>
          <cell r="E4">
            <v>96.76</v>
          </cell>
          <cell r="F4">
            <v>95.87</v>
          </cell>
        </row>
        <row r="5">
          <cell r="A5" t="str">
            <v>郭帅</v>
          </cell>
          <cell r="B5">
            <v>1</v>
          </cell>
          <cell r="C5">
            <v>93.52</v>
          </cell>
          <cell r="D5" t="str">
            <v>C3</v>
          </cell>
          <cell r="E5">
            <v>92.66</v>
          </cell>
          <cell r="F5">
            <v>93.18</v>
          </cell>
        </row>
        <row r="6">
          <cell r="A6" t="str">
            <v>要聚峰</v>
          </cell>
          <cell r="B6">
            <v>3</v>
          </cell>
          <cell r="C6">
            <v>92.24</v>
          </cell>
          <cell r="D6" t="str">
            <v>C2</v>
          </cell>
          <cell r="E6">
            <v>91.66</v>
          </cell>
          <cell r="F6">
            <v>92.01</v>
          </cell>
        </row>
        <row r="32">
          <cell r="A32" t="str">
            <v>内蒙古艺术剧院2025年度自主公开招聘专业人员
综合成绩公示表</v>
          </cell>
        </row>
        <row r="33">
          <cell r="A33" t="str">
            <v>考试岗位：双簧管（兼英国管）演奏员              日期：2025年1月11号</v>
          </cell>
        </row>
        <row r="34">
          <cell r="A34" t="str">
            <v>姓名</v>
          </cell>
          <cell r="B34" t="str">
            <v>专业技能考试抽签号</v>
          </cell>
          <cell r="C34" t="str">
            <v>专业技能
考试成绩</v>
          </cell>
          <cell r="D34" t="str">
            <v>专业素质考试抽签号</v>
          </cell>
          <cell r="E34" t="str">
            <v>专业素质
考试成绩</v>
          </cell>
          <cell r="F34" t="str">
            <v>综合考试成绩
（专业技能*60%+专业素质*40%）</v>
          </cell>
        </row>
        <row r="35">
          <cell r="A35" t="str">
            <v>王子旭</v>
          </cell>
          <cell r="B35">
            <v>2</v>
          </cell>
          <cell r="C35">
            <v>85.8</v>
          </cell>
          <cell r="D35" t="str">
            <v>E1</v>
          </cell>
          <cell r="E35">
            <v>87.6</v>
          </cell>
          <cell r="F35">
            <v>86.52</v>
          </cell>
        </row>
        <row r="36">
          <cell r="A36" t="str">
            <v>牛嘉源</v>
          </cell>
          <cell r="B36">
            <v>1</v>
          </cell>
          <cell r="C36">
            <v>86.4</v>
          </cell>
          <cell r="D36" t="str">
            <v>E2</v>
          </cell>
          <cell r="E36">
            <v>84.6</v>
          </cell>
          <cell r="F36">
            <v>85.68</v>
          </cell>
        </row>
        <row r="58">
          <cell r="A58" t="str">
            <v>内蒙古艺术剧院2025年度自主公开招聘专业人员
综合成绩公示表</v>
          </cell>
        </row>
        <row r="59">
          <cell r="A59" t="str">
            <v>考试岗位：巴松（兼低音巴松）演奏员              日期：2025年1月11号</v>
          </cell>
        </row>
        <row r="60">
          <cell r="A60" t="str">
            <v>姓名</v>
          </cell>
          <cell r="B60" t="str">
            <v>专业技能考试抽签号</v>
          </cell>
          <cell r="C60" t="str">
            <v>专业技能
考试成绩</v>
          </cell>
          <cell r="D60" t="str">
            <v>专业素质考试抽签号</v>
          </cell>
          <cell r="E60" t="str">
            <v>专业素质
考试成绩</v>
          </cell>
          <cell r="F60" t="str">
            <v>综合考试成绩
（专业技能*60%+专业素质*40%）</v>
          </cell>
        </row>
        <row r="61">
          <cell r="A61" t="str">
            <v>刘安</v>
          </cell>
          <cell r="B61">
            <v>2</v>
          </cell>
          <cell r="C61">
            <v>88.28</v>
          </cell>
          <cell r="D61" t="str">
            <v>F3</v>
          </cell>
          <cell r="E61">
            <v>89.8</v>
          </cell>
          <cell r="F61">
            <v>88.89</v>
          </cell>
        </row>
        <row r="62">
          <cell r="A62" t="str">
            <v>敬时雨</v>
          </cell>
          <cell r="B62">
            <v>1</v>
          </cell>
          <cell r="C62">
            <v>85.4</v>
          </cell>
          <cell r="D62" t="str">
            <v>F1</v>
          </cell>
          <cell r="E62">
            <v>64.8</v>
          </cell>
          <cell r="F62">
            <v>77.16</v>
          </cell>
        </row>
        <row r="63">
          <cell r="A63" t="str">
            <v>郭子立</v>
          </cell>
          <cell r="B63">
            <v>3</v>
          </cell>
          <cell r="C63">
            <v>84.2</v>
          </cell>
          <cell r="D63" t="str">
            <v>F2</v>
          </cell>
          <cell r="E63">
            <v>55.8</v>
          </cell>
          <cell r="F63">
            <v>72.84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考试岗位：司鼓演奏员                         日期：2025年1月12日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刘兆阳</v>
          </cell>
          <cell r="B4">
            <v>1</v>
          </cell>
          <cell r="C4">
            <v>94.64</v>
          </cell>
          <cell r="D4" t="str">
            <v>D1</v>
          </cell>
          <cell r="E4">
            <v>94.4</v>
          </cell>
          <cell r="F4">
            <v>94.54</v>
          </cell>
        </row>
        <row r="5">
          <cell r="A5" t="str">
            <v>卢瑞生</v>
          </cell>
          <cell r="B5">
            <v>2</v>
          </cell>
          <cell r="C5">
            <v>93.54</v>
          </cell>
          <cell r="D5" t="str">
            <v>D3</v>
          </cell>
          <cell r="E5">
            <v>95.04</v>
          </cell>
          <cell r="F5">
            <v>94.14</v>
          </cell>
        </row>
        <row r="6">
          <cell r="A6" t="str">
            <v>吉玉清</v>
          </cell>
          <cell r="B6">
            <v>3</v>
          </cell>
          <cell r="C6">
            <v>93.16</v>
          </cell>
          <cell r="D6" t="str">
            <v>D2</v>
          </cell>
          <cell r="E6">
            <v>92.06</v>
          </cell>
          <cell r="F6">
            <v>92.72</v>
          </cell>
        </row>
        <row r="7">
          <cell r="A7" t="str">
            <v>曹龙</v>
          </cell>
          <cell r="B7" t="str">
            <v>/</v>
          </cell>
          <cell r="C7" t="str">
            <v>/</v>
          </cell>
          <cell r="D7" t="str">
            <v>/</v>
          </cell>
          <cell r="E7" t="str">
            <v>/</v>
          </cell>
          <cell r="F7" t="str">
            <v>/</v>
          </cell>
        </row>
        <row r="32">
          <cell r="A32" t="str">
            <v>内蒙古艺术剧院2025年度自主公开招聘专业人员
综合成绩公示表</v>
          </cell>
        </row>
        <row r="33">
          <cell r="A33" t="str">
            <v>考试岗位：双簧管（兼英国管）演奏员              日期：2025年1月11号</v>
          </cell>
        </row>
        <row r="34">
          <cell r="A34" t="str">
            <v>姓名</v>
          </cell>
          <cell r="B34" t="str">
            <v>专业技能考试抽签号</v>
          </cell>
          <cell r="C34" t="str">
            <v>专业技能
考试成绩</v>
          </cell>
          <cell r="D34" t="str">
            <v>专业素质考试抽签号</v>
          </cell>
          <cell r="E34" t="str">
            <v>专业素质
考试成绩</v>
          </cell>
          <cell r="F34" t="str">
            <v>综合考试成绩
（专业技能*60%+专业素质*40%）</v>
          </cell>
        </row>
        <row r="35">
          <cell r="A35" t="str">
            <v>王子旭</v>
          </cell>
          <cell r="B35">
            <v>2</v>
          </cell>
          <cell r="C35">
            <v>85.8</v>
          </cell>
          <cell r="D35" t="str">
            <v>E1</v>
          </cell>
          <cell r="E35">
            <v>87.6</v>
          </cell>
          <cell r="F35">
            <v>86.52</v>
          </cell>
        </row>
        <row r="36">
          <cell r="A36" t="str">
            <v>牛嘉源</v>
          </cell>
          <cell r="B36">
            <v>1</v>
          </cell>
          <cell r="C36">
            <v>86.4</v>
          </cell>
          <cell r="D36" t="str">
            <v>E2</v>
          </cell>
          <cell r="E36">
            <v>84.6</v>
          </cell>
          <cell r="F36">
            <v>85.68</v>
          </cell>
        </row>
        <row r="58">
          <cell r="A58" t="str">
            <v>内蒙古艺术剧院2025年度自主公开招聘专业人员
综合成绩公示表</v>
          </cell>
        </row>
        <row r="59">
          <cell r="A59" t="str">
            <v>考试岗位：巴松（兼低音巴松）演奏员              日期：2025年1月11号</v>
          </cell>
        </row>
        <row r="60">
          <cell r="A60" t="str">
            <v>姓名</v>
          </cell>
          <cell r="B60" t="str">
            <v>专业技能考试抽签号</v>
          </cell>
          <cell r="C60" t="str">
            <v>专业技能
考试成绩</v>
          </cell>
          <cell r="D60" t="str">
            <v>专业素质考试抽签号</v>
          </cell>
          <cell r="E60" t="str">
            <v>专业素质
考试成绩</v>
          </cell>
          <cell r="F60" t="str">
            <v>综合考试成绩
（专业技能*60%+专业素质*40%）</v>
          </cell>
        </row>
        <row r="61">
          <cell r="A61" t="str">
            <v>刘安</v>
          </cell>
          <cell r="B61">
            <v>2</v>
          </cell>
          <cell r="C61">
            <v>88.28</v>
          </cell>
          <cell r="D61" t="str">
            <v>F3</v>
          </cell>
          <cell r="E61">
            <v>89.8</v>
          </cell>
          <cell r="F61">
            <v>88.89</v>
          </cell>
        </row>
        <row r="62">
          <cell r="A62" t="str">
            <v>敬时雨</v>
          </cell>
          <cell r="B62">
            <v>1</v>
          </cell>
          <cell r="C62">
            <v>85.4</v>
          </cell>
          <cell r="D62" t="str">
            <v>F1</v>
          </cell>
          <cell r="E62">
            <v>64.8</v>
          </cell>
          <cell r="F62">
            <v>77.16</v>
          </cell>
        </row>
        <row r="63">
          <cell r="A63" t="str">
            <v>郭子立</v>
          </cell>
          <cell r="B63">
            <v>3</v>
          </cell>
          <cell r="C63">
            <v>84.2</v>
          </cell>
          <cell r="D63" t="str">
            <v>F2</v>
          </cell>
          <cell r="E63">
            <v>55.8</v>
          </cell>
          <cell r="F63">
            <v>72.84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考试岗位：话剧男演员（高校毕业生岗位）                日期：2025年1月12日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敖丁</v>
          </cell>
          <cell r="B4">
            <v>1</v>
          </cell>
          <cell r="C4">
            <v>88.8</v>
          </cell>
          <cell r="D4" t="str">
            <v>B1</v>
          </cell>
          <cell r="E4">
            <v>91.6</v>
          </cell>
          <cell r="F4">
            <v>89.92</v>
          </cell>
          <cell r="G4">
            <v>1</v>
          </cell>
        </row>
        <row r="5">
          <cell r="A5" t="str">
            <v>博尔古德</v>
          </cell>
          <cell r="B5">
            <v>2</v>
          </cell>
          <cell r="C5">
            <v>84.8</v>
          </cell>
          <cell r="D5" t="str">
            <v>B2</v>
          </cell>
          <cell r="E5">
            <v>78.8</v>
          </cell>
          <cell r="F5">
            <v>82.4</v>
          </cell>
          <cell r="G5">
            <v>3</v>
          </cell>
        </row>
        <row r="6">
          <cell r="A6" t="str">
            <v>李恩</v>
          </cell>
          <cell r="B6">
            <v>3</v>
          </cell>
          <cell r="C6">
            <v>91</v>
          </cell>
          <cell r="D6" t="str">
            <v>B3</v>
          </cell>
          <cell r="E6">
            <v>87.6</v>
          </cell>
          <cell r="F6">
            <v>89.64</v>
          </cell>
          <cell r="G6">
            <v>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考试岗位：艺术研究                                      日期：2025年1月13日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  <cell r="H3" t="str">
            <v>备注</v>
          </cell>
        </row>
        <row r="4">
          <cell r="A4" t="str">
            <v>秦琦芳</v>
          </cell>
          <cell r="B4">
            <v>31</v>
          </cell>
          <cell r="C4">
            <v>86.86</v>
          </cell>
          <cell r="D4" t="str">
            <v>A3</v>
          </cell>
          <cell r="E4">
            <v>83.02</v>
          </cell>
          <cell r="F4">
            <v>85.32</v>
          </cell>
          <cell r="G4">
            <v>1</v>
          </cell>
        </row>
        <row r="5">
          <cell r="A5" t="str">
            <v>李雪卉</v>
          </cell>
          <cell r="B5">
            <v>13</v>
          </cell>
          <cell r="C5">
            <v>80.39</v>
          </cell>
          <cell r="D5" t="str">
            <v>A1</v>
          </cell>
          <cell r="E5">
            <v>83.02</v>
          </cell>
          <cell r="F5">
            <v>81.44</v>
          </cell>
          <cell r="G5">
            <v>2</v>
          </cell>
          <cell r="H5" t="str">
            <v>成绩已包含加分项</v>
          </cell>
        </row>
        <row r="6">
          <cell r="A6" t="str">
            <v>吴晓昱</v>
          </cell>
          <cell r="B6">
            <v>19</v>
          </cell>
          <cell r="C6">
            <v>85.39</v>
          </cell>
          <cell r="D6" t="str">
            <v>A2</v>
          </cell>
          <cell r="E6">
            <v>27.44</v>
          </cell>
          <cell r="F6">
            <v>62.21</v>
          </cell>
          <cell r="G6">
            <v>3</v>
          </cell>
          <cell r="H6" t="str">
            <v>成绩已包含加分项</v>
          </cell>
        </row>
        <row r="7">
          <cell r="A7" t="str">
            <v>齐阿希达</v>
          </cell>
          <cell r="B7">
            <v>20</v>
          </cell>
          <cell r="C7">
            <v>78.77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  <cell r="H7" t="str">
            <v>成绩已包含加分项</v>
          </cell>
        </row>
        <row r="8">
          <cell r="A8" t="str">
            <v>赵怡博</v>
          </cell>
          <cell r="B8">
            <v>1</v>
          </cell>
          <cell r="C8">
            <v>77.5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  <cell r="H8" t="str">
            <v>/</v>
          </cell>
        </row>
        <row r="9">
          <cell r="A9" t="str">
            <v>陈佳璐</v>
          </cell>
          <cell r="B9">
            <v>17</v>
          </cell>
          <cell r="C9">
            <v>76.92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  <cell r="H9" t="str">
            <v>/</v>
          </cell>
        </row>
        <row r="10">
          <cell r="A10" t="str">
            <v>孙昕怡</v>
          </cell>
          <cell r="B10">
            <v>25</v>
          </cell>
          <cell r="C10">
            <v>76.06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  <cell r="H10" t="str">
            <v>/</v>
          </cell>
        </row>
        <row r="11">
          <cell r="A11" t="str">
            <v>张博超</v>
          </cell>
          <cell r="B11">
            <v>29</v>
          </cell>
          <cell r="C11">
            <v>75.48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  <cell r="H11" t="str">
            <v>/</v>
          </cell>
        </row>
        <row r="12">
          <cell r="A12" t="str">
            <v>张一帆</v>
          </cell>
          <cell r="B12">
            <v>26</v>
          </cell>
          <cell r="C12">
            <v>74.72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  <cell r="H12" t="str">
            <v>/</v>
          </cell>
        </row>
        <row r="13">
          <cell r="A13" t="str">
            <v>王天祺</v>
          </cell>
          <cell r="B13">
            <v>24</v>
          </cell>
          <cell r="C13">
            <v>73.49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  <cell r="H13" t="str">
            <v>成绩已包含加分项</v>
          </cell>
        </row>
        <row r="14">
          <cell r="A14" t="str">
            <v>刘媛</v>
          </cell>
          <cell r="B14">
            <v>12</v>
          </cell>
          <cell r="C14">
            <v>73.12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  <cell r="H14" t="str">
            <v>/</v>
          </cell>
        </row>
        <row r="15">
          <cell r="A15" t="str">
            <v>刘玉欣</v>
          </cell>
          <cell r="B15">
            <v>3</v>
          </cell>
          <cell r="C15">
            <v>72.14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  <cell r="H15" t="str">
            <v>/</v>
          </cell>
        </row>
        <row r="16">
          <cell r="A16" t="str">
            <v>王艳乐</v>
          </cell>
          <cell r="B16">
            <v>7</v>
          </cell>
          <cell r="C16">
            <v>72.02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  <cell r="H16" t="str">
            <v>/</v>
          </cell>
        </row>
        <row r="17">
          <cell r="A17" t="str">
            <v>朱敏瑄</v>
          </cell>
          <cell r="B17">
            <v>30</v>
          </cell>
          <cell r="C17">
            <v>71.9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  <cell r="H17" t="str">
            <v>/</v>
          </cell>
        </row>
        <row r="18">
          <cell r="A18" t="str">
            <v>温艳</v>
          </cell>
          <cell r="B18">
            <v>4</v>
          </cell>
          <cell r="C18">
            <v>71.86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  <cell r="H18" t="str">
            <v>/</v>
          </cell>
        </row>
        <row r="19">
          <cell r="A19" t="str">
            <v>王忠丹</v>
          </cell>
          <cell r="B19">
            <v>14</v>
          </cell>
          <cell r="C19">
            <v>71.56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  <cell r="H19" t="str">
            <v>/</v>
          </cell>
        </row>
        <row r="20">
          <cell r="A20" t="str">
            <v>肖仑</v>
          </cell>
          <cell r="B20">
            <v>8</v>
          </cell>
          <cell r="C20">
            <v>71.52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  <cell r="H20" t="str">
            <v>/</v>
          </cell>
        </row>
        <row r="21">
          <cell r="A21" t="str">
            <v>赵阳</v>
          </cell>
          <cell r="B21">
            <v>15</v>
          </cell>
          <cell r="C21">
            <v>71.43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  <cell r="H21" t="str">
            <v>成绩已包含加分项</v>
          </cell>
        </row>
        <row r="22">
          <cell r="A22" t="str">
            <v>叶茹</v>
          </cell>
          <cell r="B22">
            <v>9</v>
          </cell>
          <cell r="C22">
            <v>70.81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  <cell r="H22" t="str">
            <v>成绩已包含加分项</v>
          </cell>
        </row>
        <row r="23">
          <cell r="A23" t="str">
            <v>杜嘉澍</v>
          </cell>
          <cell r="B23">
            <v>6</v>
          </cell>
          <cell r="C23">
            <v>70.52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  <cell r="H23" t="str">
            <v>/</v>
          </cell>
        </row>
        <row r="24">
          <cell r="A24" t="str">
            <v>高雅婷</v>
          </cell>
          <cell r="B24">
            <v>28</v>
          </cell>
          <cell r="C24">
            <v>69.38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  <cell r="H24" t="str">
            <v>/</v>
          </cell>
        </row>
        <row r="25">
          <cell r="A25" t="str">
            <v>张涵</v>
          </cell>
          <cell r="B25">
            <v>5</v>
          </cell>
          <cell r="C25">
            <v>69.2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  <cell r="H25" t="str">
            <v>/</v>
          </cell>
        </row>
        <row r="26">
          <cell r="A26" t="str">
            <v>肖慧芳</v>
          </cell>
          <cell r="B26">
            <v>2</v>
          </cell>
          <cell r="C26">
            <v>69.02</v>
          </cell>
          <cell r="D26" t="str">
            <v>/</v>
          </cell>
          <cell r="E26" t="str">
            <v>/</v>
          </cell>
          <cell r="F26" t="str">
            <v>/</v>
          </cell>
          <cell r="G26" t="str">
            <v>/</v>
          </cell>
          <cell r="H26" t="str">
            <v>/</v>
          </cell>
        </row>
        <row r="27">
          <cell r="A27" t="str">
            <v>王祯嵘</v>
          </cell>
          <cell r="B27">
            <v>16</v>
          </cell>
          <cell r="C27">
            <v>68.74</v>
          </cell>
          <cell r="D27" t="str">
            <v>/</v>
          </cell>
          <cell r="E27" t="str">
            <v>/</v>
          </cell>
          <cell r="F27" t="str">
            <v>/</v>
          </cell>
          <cell r="G27" t="str">
            <v>/</v>
          </cell>
          <cell r="H27" t="str">
            <v>/</v>
          </cell>
        </row>
        <row r="28">
          <cell r="A28" t="str">
            <v>康正卿</v>
          </cell>
          <cell r="B28">
            <v>27</v>
          </cell>
          <cell r="C28">
            <v>66.42</v>
          </cell>
          <cell r="D28" t="str">
            <v>/</v>
          </cell>
          <cell r="E28" t="str">
            <v>/</v>
          </cell>
          <cell r="F28" t="str">
            <v>/</v>
          </cell>
          <cell r="G28" t="str">
            <v>/</v>
          </cell>
          <cell r="H28" t="str">
            <v>/</v>
          </cell>
        </row>
        <row r="29">
          <cell r="A29" t="str">
            <v>高乐</v>
          </cell>
          <cell r="B29">
            <v>10</v>
          </cell>
          <cell r="C29">
            <v>64.36</v>
          </cell>
          <cell r="D29" t="str">
            <v>/</v>
          </cell>
          <cell r="E29" t="str">
            <v>/</v>
          </cell>
          <cell r="F29" t="str">
            <v>/</v>
          </cell>
          <cell r="G29" t="str">
            <v>/</v>
          </cell>
          <cell r="H29" t="str">
            <v>/</v>
          </cell>
        </row>
        <row r="30">
          <cell r="A30" t="str">
            <v>卜晋宇</v>
          </cell>
          <cell r="B30">
            <v>18</v>
          </cell>
          <cell r="C30">
            <v>64.24</v>
          </cell>
          <cell r="D30" t="str">
            <v>/</v>
          </cell>
          <cell r="E30" t="str">
            <v>/</v>
          </cell>
          <cell r="F30" t="str">
            <v>/</v>
          </cell>
          <cell r="G30" t="str">
            <v>/</v>
          </cell>
          <cell r="H30" t="str">
            <v>/</v>
          </cell>
        </row>
        <row r="31">
          <cell r="A31" t="str">
            <v>刘琛</v>
          </cell>
          <cell r="B31">
            <v>11</v>
          </cell>
          <cell r="C31">
            <v>62.52</v>
          </cell>
          <cell r="D31" t="str">
            <v>/</v>
          </cell>
          <cell r="E31" t="str">
            <v>/</v>
          </cell>
          <cell r="F31" t="str">
            <v>/</v>
          </cell>
          <cell r="G31" t="str">
            <v>/</v>
          </cell>
          <cell r="H31" t="str">
            <v>/</v>
          </cell>
        </row>
        <row r="32">
          <cell r="A32" t="str">
            <v>杨敏锐</v>
          </cell>
          <cell r="B32">
            <v>22</v>
          </cell>
          <cell r="C32">
            <v>60.18</v>
          </cell>
          <cell r="D32" t="str">
            <v>/</v>
          </cell>
          <cell r="E32" t="str">
            <v>/</v>
          </cell>
          <cell r="F32" t="str">
            <v>/</v>
          </cell>
          <cell r="G32" t="str">
            <v>/</v>
          </cell>
          <cell r="H32" t="str">
            <v>/</v>
          </cell>
        </row>
        <row r="33">
          <cell r="A33" t="str">
            <v>鲍含啸</v>
          </cell>
          <cell r="B33">
            <v>21</v>
          </cell>
          <cell r="C33">
            <v>59.88</v>
          </cell>
          <cell r="D33" t="str">
            <v>/</v>
          </cell>
          <cell r="E33" t="str">
            <v>/</v>
          </cell>
          <cell r="F33" t="str">
            <v>/</v>
          </cell>
          <cell r="G33" t="str">
            <v>/</v>
          </cell>
          <cell r="H33" t="str">
            <v>/</v>
          </cell>
        </row>
        <row r="34">
          <cell r="A34" t="str">
            <v>吴昊</v>
          </cell>
          <cell r="B34">
            <v>23</v>
          </cell>
          <cell r="C34">
            <v>58.99</v>
          </cell>
          <cell r="D34" t="str">
            <v>/</v>
          </cell>
          <cell r="E34" t="str">
            <v>/</v>
          </cell>
          <cell r="F34" t="str">
            <v>/</v>
          </cell>
          <cell r="G34" t="str">
            <v>/</v>
          </cell>
          <cell r="H34" t="str">
            <v>成绩已包含加分项</v>
          </cell>
        </row>
        <row r="35">
          <cell r="A35" t="str">
            <v>刘娜</v>
          </cell>
          <cell r="B35" t="str">
            <v>/</v>
          </cell>
          <cell r="C35" t="str">
            <v>/</v>
          </cell>
          <cell r="D35" t="str">
            <v>/</v>
          </cell>
          <cell r="E35" t="str">
            <v>/</v>
          </cell>
          <cell r="F35" t="str">
            <v>/</v>
          </cell>
          <cell r="G35" t="str">
            <v>/</v>
          </cell>
          <cell r="H35" t="str">
            <v>缺考</v>
          </cell>
        </row>
        <row r="36">
          <cell r="A36" t="str">
            <v>杨俊</v>
          </cell>
          <cell r="B36" t="str">
            <v>/</v>
          </cell>
          <cell r="C36" t="str">
            <v>/</v>
          </cell>
          <cell r="D36" t="str">
            <v>/</v>
          </cell>
          <cell r="E36" t="str">
            <v>/</v>
          </cell>
          <cell r="F36" t="str">
            <v>/</v>
          </cell>
          <cell r="G36" t="str">
            <v>/</v>
          </cell>
          <cell r="H36" t="str">
            <v>缺考</v>
          </cell>
        </row>
        <row r="37">
          <cell r="A37" t="str">
            <v>程竹晗</v>
          </cell>
          <cell r="B37" t="str">
            <v>/</v>
          </cell>
          <cell r="C37" t="str">
            <v>/</v>
          </cell>
          <cell r="D37" t="str">
            <v>/</v>
          </cell>
          <cell r="E37" t="str">
            <v>/</v>
          </cell>
          <cell r="F37" t="str">
            <v>/</v>
          </cell>
          <cell r="G37" t="str">
            <v>/</v>
          </cell>
          <cell r="H37" t="str">
            <v>缺考</v>
          </cell>
        </row>
        <row r="38">
          <cell r="A38" t="str">
            <v>王相茹</v>
          </cell>
          <cell r="B38" t="str">
            <v>/</v>
          </cell>
          <cell r="C38" t="str">
            <v>/</v>
          </cell>
          <cell r="D38" t="str">
            <v>/</v>
          </cell>
          <cell r="E38" t="str">
            <v>/</v>
          </cell>
          <cell r="F38" t="str">
            <v>/</v>
          </cell>
          <cell r="G38" t="str">
            <v>/</v>
          </cell>
          <cell r="H38" t="str">
            <v>缺考</v>
          </cell>
        </row>
        <row r="39">
          <cell r="A39" t="str">
            <v>高媛</v>
          </cell>
          <cell r="B39" t="str">
            <v>/</v>
          </cell>
          <cell r="C39" t="str">
            <v>/</v>
          </cell>
          <cell r="D39" t="str">
            <v>/</v>
          </cell>
          <cell r="E39" t="str">
            <v>/</v>
          </cell>
          <cell r="F39" t="str">
            <v>/</v>
          </cell>
          <cell r="G39" t="str">
            <v>/</v>
          </cell>
          <cell r="H39" t="str">
            <v>缺考</v>
          </cell>
        </row>
        <row r="40">
          <cell r="A40" t="str">
            <v>李炜楠</v>
          </cell>
          <cell r="B40" t="str">
            <v>/</v>
          </cell>
          <cell r="C40" t="str">
            <v>/</v>
          </cell>
          <cell r="D40" t="str">
            <v>/</v>
          </cell>
          <cell r="E40" t="str">
            <v>/</v>
          </cell>
          <cell r="F40" t="str">
            <v>/</v>
          </cell>
          <cell r="G40" t="str">
            <v>/</v>
          </cell>
          <cell r="H40" t="str">
            <v>缺考</v>
          </cell>
        </row>
        <row r="41">
          <cell r="A41" t="str">
            <v>张弛</v>
          </cell>
          <cell r="B41" t="str">
            <v>/</v>
          </cell>
          <cell r="C41" t="str">
            <v>/</v>
          </cell>
          <cell r="D41" t="str">
            <v>/</v>
          </cell>
          <cell r="E41" t="str">
            <v>/</v>
          </cell>
          <cell r="F41" t="str">
            <v>/</v>
          </cell>
          <cell r="G41" t="str">
            <v>/</v>
          </cell>
          <cell r="H41" t="str">
            <v>缺考</v>
          </cell>
        </row>
        <row r="42">
          <cell r="A42" t="str">
            <v>包巴特尔</v>
          </cell>
          <cell r="B42" t="str">
            <v>/</v>
          </cell>
          <cell r="C42" t="str">
            <v>/</v>
          </cell>
          <cell r="D42" t="str">
            <v>/</v>
          </cell>
          <cell r="E42" t="str">
            <v>/</v>
          </cell>
          <cell r="F42" t="str">
            <v>/</v>
          </cell>
          <cell r="G42" t="str">
            <v>/</v>
          </cell>
          <cell r="H42" t="str">
            <v>缺考</v>
          </cell>
        </row>
        <row r="43">
          <cell r="A43" t="str">
            <v>唐凯瑞</v>
          </cell>
          <cell r="B43" t="str">
            <v>/</v>
          </cell>
          <cell r="C43" t="str">
            <v>/</v>
          </cell>
          <cell r="D43" t="str">
            <v>/</v>
          </cell>
          <cell r="E43" t="str">
            <v>/</v>
          </cell>
          <cell r="F43" t="str">
            <v>/</v>
          </cell>
          <cell r="G43" t="str">
            <v>/</v>
          </cell>
          <cell r="H43" t="str">
            <v>缺考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男主持人（高校毕业生岗位）               日期：2025年1月12日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王鹏</v>
          </cell>
          <cell r="B4">
            <v>3</v>
          </cell>
          <cell r="C4">
            <v>89.4</v>
          </cell>
          <cell r="D4" t="str">
            <v>A1</v>
          </cell>
          <cell r="E4">
            <v>89</v>
          </cell>
          <cell r="F4">
            <v>89.24</v>
          </cell>
          <cell r="G4">
            <v>1</v>
          </cell>
        </row>
        <row r="5">
          <cell r="A5" t="str">
            <v>王亮</v>
          </cell>
          <cell r="B5">
            <v>5</v>
          </cell>
          <cell r="C5">
            <v>83.8</v>
          </cell>
          <cell r="D5" t="str">
            <v>A3</v>
          </cell>
          <cell r="E5">
            <v>82</v>
          </cell>
          <cell r="F5">
            <v>83.08</v>
          </cell>
          <cell r="G5">
            <v>2</v>
          </cell>
        </row>
        <row r="6">
          <cell r="A6" t="str">
            <v>姚向楠</v>
          </cell>
          <cell r="B6">
            <v>2</v>
          </cell>
          <cell r="C6">
            <v>75.4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/</v>
          </cell>
        </row>
        <row r="7">
          <cell r="A7" t="str">
            <v>石晨溪</v>
          </cell>
          <cell r="B7">
            <v>4</v>
          </cell>
          <cell r="C7">
            <v>82.6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陈翊鸿</v>
          </cell>
          <cell r="B8">
            <v>6</v>
          </cell>
          <cell r="C8">
            <v>76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白丰硕</v>
          </cell>
          <cell r="B9">
            <v>1</v>
          </cell>
          <cell r="C9">
            <v>83</v>
          </cell>
          <cell r="D9" t="str">
            <v>A2</v>
          </cell>
          <cell r="E9" t="str">
            <v>成绩作废</v>
          </cell>
          <cell r="F9" t="str">
            <v>/</v>
          </cell>
          <cell r="G9" t="str">
            <v>/</v>
          </cell>
        </row>
        <row r="10">
          <cell r="A10" t="str">
            <v>赵军</v>
          </cell>
          <cell r="B10" t="str">
            <v>线下复核不合格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素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考试岗位：摄像剪辑                                            日期：2025年2月18日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王元廷</v>
          </cell>
          <cell r="B4">
            <v>3</v>
          </cell>
          <cell r="C4">
            <v>87.7</v>
          </cell>
          <cell r="D4" t="str">
            <v>A3</v>
          </cell>
          <cell r="E4">
            <v>77.16</v>
          </cell>
          <cell r="F4">
            <v>83.48</v>
          </cell>
          <cell r="G4">
            <v>1</v>
          </cell>
        </row>
        <row r="5">
          <cell r="A5" t="str">
            <v>梁硕</v>
          </cell>
          <cell r="B5">
            <v>8</v>
          </cell>
          <cell r="C5">
            <v>68.92</v>
          </cell>
          <cell r="D5" t="str">
            <v>A2</v>
          </cell>
          <cell r="E5">
            <v>67.04</v>
          </cell>
          <cell r="F5">
            <v>68.17</v>
          </cell>
          <cell r="G5" t="str">
            <v>/</v>
          </cell>
        </row>
        <row r="6">
          <cell r="A6" t="str">
            <v>白孙伟</v>
          </cell>
          <cell r="B6">
            <v>2</v>
          </cell>
          <cell r="C6">
            <v>75.94</v>
          </cell>
          <cell r="D6" t="str">
            <v>A1</v>
          </cell>
          <cell r="E6">
            <v>48.51</v>
          </cell>
          <cell r="F6">
            <v>64.97</v>
          </cell>
          <cell r="G6" t="str">
            <v>/</v>
          </cell>
        </row>
        <row r="7">
          <cell r="A7" t="str">
            <v>张子涵</v>
          </cell>
          <cell r="B7">
            <v>7</v>
          </cell>
          <cell r="C7">
            <v>65.5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赵雪</v>
          </cell>
          <cell r="B8">
            <v>1</v>
          </cell>
          <cell r="C8">
            <v>64.96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张婷婷</v>
          </cell>
          <cell r="B9">
            <v>4</v>
          </cell>
          <cell r="C9">
            <v>64.04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杨楠</v>
          </cell>
          <cell r="B10">
            <v>5</v>
          </cell>
          <cell r="C10">
            <v>63.62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艾米伦</v>
          </cell>
          <cell r="B11">
            <v>6</v>
          </cell>
          <cell r="C11">
            <v>56.68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云岩垚</v>
          </cell>
          <cell r="B12">
            <v>9</v>
          </cell>
          <cell r="C12" t="str">
            <v>弃考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甘晓婧</v>
          </cell>
          <cell r="B13" t="str">
            <v>缺考</v>
          </cell>
          <cell r="C13" t="str">
            <v>/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张宇</v>
          </cell>
          <cell r="B14" t="str">
            <v>缺考</v>
          </cell>
          <cell r="C14" t="str">
            <v>/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周佳楣</v>
          </cell>
          <cell r="B15" t="str">
            <v>缺考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王周</v>
          </cell>
          <cell r="B16" t="str">
            <v>缺考</v>
          </cell>
          <cell r="C16" t="str">
            <v>/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张琛凯</v>
          </cell>
          <cell r="B17" t="str">
            <v>缺考</v>
          </cell>
          <cell r="C17" t="str">
            <v>/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李美怡</v>
          </cell>
          <cell r="B18" t="str">
            <v>缺考</v>
          </cell>
          <cell r="C18" t="str">
            <v>/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）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考试岗位：新媒体运营                               日期：2025年2月18日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刘赫男</v>
          </cell>
          <cell r="B4">
            <v>5</v>
          </cell>
          <cell r="C4">
            <v>77.78</v>
          </cell>
          <cell r="D4" t="str">
            <v>A3</v>
          </cell>
          <cell r="E4">
            <v>91.2</v>
          </cell>
          <cell r="F4">
            <v>83.15</v>
          </cell>
          <cell r="G4">
            <v>1</v>
          </cell>
        </row>
        <row r="5">
          <cell r="A5" t="str">
            <v>张玥</v>
          </cell>
          <cell r="B5">
            <v>7</v>
          </cell>
          <cell r="C5">
            <v>72.06</v>
          </cell>
          <cell r="D5" t="str">
            <v>A2</v>
          </cell>
          <cell r="E5">
            <v>78.4</v>
          </cell>
          <cell r="F5">
            <v>74.6</v>
          </cell>
          <cell r="G5" t="str">
            <v>/</v>
          </cell>
        </row>
        <row r="6">
          <cell r="A6" t="str">
            <v>范思琦</v>
          </cell>
          <cell r="B6">
            <v>13</v>
          </cell>
          <cell r="C6">
            <v>70.78</v>
          </cell>
          <cell r="D6" t="str">
            <v>A1</v>
          </cell>
          <cell r="E6">
            <v>70.4</v>
          </cell>
          <cell r="F6">
            <v>70.63</v>
          </cell>
          <cell r="G6" t="str">
            <v>/</v>
          </cell>
        </row>
        <row r="7">
          <cell r="A7" t="str">
            <v>王冉</v>
          </cell>
          <cell r="B7">
            <v>18</v>
          </cell>
          <cell r="C7">
            <v>63.72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杜文文</v>
          </cell>
          <cell r="B8">
            <v>17</v>
          </cell>
          <cell r="C8">
            <v>67.74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甄琳晰</v>
          </cell>
          <cell r="B9">
            <v>12</v>
          </cell>
          <cell r="C9">
            <v>60.8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张帆</v>
          </cell>
          <cell r="B10">
            <v>15</v>
          </cell>
          <cell r="C10">
            <v>64.52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苏伦</v>
          </cell>
          <cell r="B11">
            <v>6</v>
          </cell>
          <cell r="C11">
            <v>64.66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郝倩</v>
          </cell>
          <cell r="B12">
            <v>8</v>
          </cell>
          <cell r="C12">
            <v>69.2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朵丽娜</v>
          </cell>
          <cell r="B13">
            <v>16</v>
          </cell>
          <cell r="C13">
            <v>61.74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曹娇</v>
          </cell>
          <cell r="B14">
            <v>11</v>
          </cell>
          <cell r="C14">
            <v>61.46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敖德</v>
          </cell>
          <cell r="B15">
            <v>2</v>
          </cell>
          <cell r="C15">
            <v>54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赵晨帆</v>
          </cell>
          <cell r="B16">
            <v>14</v>
          </cell>
          <cell r="C16">
            <v>65.2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宝璐尔</v>
          </cell>
          <cell r="B17">
            <v>4</v>
          </cell>
          <cell r="C17">
            <v>56.26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陈郗明月</v>
          </cell>
          <cell r="B18">
            <v>3</v>
          </cell>
          <cell r="C18">
            <v>61.3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宋阿斯纳</v>
          </cell>
          <cell r="B19">
            <v>1</v>
          </cell>
          <cell r="C19">
            <v>52.6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刘柏序</v>
          </cell>
          <cell r="B20">
            <v>10</v>
          </cell>
          <cell r="C20">
            <v>65.8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赫妍</v>
          </cell>
          <cell r="B21">
            <v>9</v>
          </cell>
          <cell r="C21">
            <v>63.24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刘媛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  <row r="23">
          <cell r="A23" t="str">
            <v>王丹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</row>
        <row r="24">
          <cell r="A24" t="str">
            <v>海日</v>
          </cell>
          <cell r="B24" t="str">
            <v>缺考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</row>
        <row r="25">
          <cell r="A25" t="str">
            <v>王哲</v>
          </cell>
          <cell r="B25" t="str">
            <v>缺考</v>
          </cell>
          <cell r="C25" t="str">
            <v>/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</row>
        <row r="26">
          <cell r="A26" t="str">
            <v>姬书乾</v>
          </cell>
          <cell r="B26" t="str">
            <v>缺考</v>
          </cell>
          <cell r="C26" t="str">
            <v>/</v>
          </cell>
          <cell r="D26" t="str">
            <v>/</v>
          </cell>
          <cell r="E26" t="str">
            <v>/</v>
          </cell>
          <cell r="F26" t="str">
            <v>/</v>
          </cell>
          <cell r="G26" t="str">
            <v>/</v>
          </cell>
        </row>
        <row r="27">
          <cell r="A27" t="str">
            <v>特乐</v>
          </cell>
          <cell r="B27" t="str">
            <v>缺考</v>
          </cell>
          <cell r="C27" t="str">
            <v>/</v>
          </cell>
          <cell r="D27" t="str">
            <v>/</v>
          </cell>
          <cell r="E27" t="str">
            <v>/</v>
          </cell>
          <cell r="F27" t="str">
            <v>/</v>
          </cell>
          <cell r="G27" t="str">
            <v>/</v>
          </cell>
        </row>
        <row r="28">
          <cell r="A28" t="str">
            <v>秦雅洁</v>
          </cell>
          <cell r="B28" t="str">
            <v>缺考</v>
          </cell>
          <cell r="C28" t="str">
            <v>/</v>
          </cell>
          <cell r="D28" t="str">
            <v>/</v>
          </cell>
          <cell r="E28" t="str">
            <v>/</v>
          </cell>
          <cell r="F28" t="str">
            <v>/</v>
          </cell>
          <cell r="G28" t="str">
            <v>/</v>
          </cell>
        </row>
        <row r="29">
          <cell r="A29" t="str">
            <v>边雅婷</v>
          </cell>
          <cell r="B29" t="str">
            <v>缺考</v>
          </cell>
          <cell r="C29" t="str">
            <v>/</v>
          </cell>
          <cell r="D29" t="str">
            <v>/</v>
          </cell>
          <cell r="E29" t="str">
            <v>/</v>
          </cell>
          <cell r="F29" t="str">
            <v>/</v>
          </cell>
          <cell r="G29" t="str">
            <v>/</v>
          </cell>
        </row>
        <row r="30">
          <cell r="A30" t="str">
            <v>张塔娜</v>
          </cell>
          <cell r="B30" t="str">
            <v>缺考</v>
          </cell>
          <cell r="C30" t="str">
            <v>/</v>
          </cell>
          <cell r="D30" t="str">
            <v>/</v>
          </cell>
          <cell r="E30" t="str">
            <v>/</v>
          </cell>
          <cell r="F30" t="str">
            <v>/</v>
          </cell>
          <cell r="G30" t="str">
            <v>/</v>
          </cell>
        </row>
        <row r="31">
          <cell r="A31" t="str">
            <v>杨坤</v>
          </cell>
          <cell r="B31" t="str">
            <v>缺考</v>
          </cell>
          <cell r="C31" t="str">
            <v>/</v>
          </cell>
          <cell r="D31" t="str">
            <v>/</v>
          </cell>
          <cell r="E31" t="str">
            <v>/</v>
          </cell>
          <cell r="F31" t="str">
            <v>/</v>
          </cell>
          <cell r="G31" t="str">
            <v>/</v>
          </cell>
        </row>
        <row r="32">
          <cell r="A32" t="str">
            <v>王琦</v>
          </cell>
          <cell r="B32" t="str">
            <v>缺考</v>
          </cell>
          <cell r="C32" t="str">
            <v>/</v>
          </cell>
          <cell r="D32" t="str">
            <v>/</v>
          </cell>
          <cell r="E32" t="str">
            <v>/</v>
          </cell>
          <cell r="F32" t="str">
            <v>/</v>
          </cell>
          <cell r="G32" t="str">
            <v>/</v>
          </cell>
        </row>
        <row r="33">
          <cell r="A33" t="str">
            <v>韩玥琪</v>
          </cell>
          <cell r="B33" t="str">
            <v>缺考</v>
          </cell>
          <cell r="C33" t="str">
            <v>/</v>
          </cell>
          <cell r="D33" t="str">
            <v>/</v>
          </cell>
          <cell r="E33" t="str">
            <v>/</v>
          </cell>
          <cell r="F33" t="str">
            <v>/</v>
          </cell>
          <cell r="G33" t="str">
            <v>/</v>
          </cell>
        </row>
        <row r="34">
          <cell r="A34" t="str">
            <v>郭琪</v>
          </cell>
          <cell r="B34" t="str">
            <v>缺考</v>
          </cell>
          <cell r="C34" t="str">
            <v>/</v>
          </cell>
          <cell r="D34" t="str">
            <v>/</v>
          </cell>
          <cell r="E34" t="str">
            <v>/</v>
          </cell>
          <cell r="F34" t="str">
            <v>/</v>
          </cell>
          <cell r="G34" t="str">
            <v>/</v>
          </cell>
        </row>
        <row r="35">
          <cell r="A35" t="str">
            <v>李鑫洁</v>
          </cell>
          <cell r="B35" t="str">
            <v>缺考</v>
          </cell>
          <cell r="C35" t="str">
            <v>/</v>
          </cell>
          <cell r="D35" t="str">
            <v>/</v>
          </cell>
          <cell r="E35" t="str">
            <v>/</v>
          </cell>
          <cell r="F35" t="str">
            <v>/</v>
          </cell>
          <cell r="G35" t="str">
            <v>/</v>
          </cell>
        </row>
        <row r="36">
          <cell r="A36" t="str">
            <v>乌敏娜</v>
          </cell>
          <cell r="B36" t="str">
            <v>缺考</v>
          </cell>
          <cell r="C36" t="str">
            <v>/</v>
          </cell>
          <cell r="D36" t="str">
            <v>/</v>
          </cell>
          <cell r="E36" t="str">
            <v>/</v>
          </cell>
          <cell r="F36" t="str">
            <v>/</v>
          </cell>
          <cell r="G36" t="str">
            <v>/</v>
          </cell>
        </row>
        <row r="37">
          <cell r="A37" t="str">
            <v>刘宇涵</v>
          </cell>
          <cell r="B37" t="str">
            <v>缺考</v>
          </cell>
          <cell r="C37" t="str">
            <v>/</v>
          </cell>
          <cell r="D37" t="str">
            <v>/</v>
          </cell>
          <cell r="E37" t="str">
            <v>/</v>
          </cell>
          <cell r="F37" t="str">
            <v>/</v>
          </cell>
          <cell r="G37" t="str">
            <v>/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灯光设计                               日期： 2025年2月19日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温帅</v>
          </cell>
          <cell r="B4">
            <v>4</v>
          </cell>
          <cell r="C4">
            <v>86.8</v>
          </cell>
          <cell r="D4" t="str">
            <v>A1</v>
          </cell>
          <cell r="E4">
            <v>86.6</v>
          </cell>
          <cell r="F4">
            <v>86.72</v>
          </cell>
          <cell r="G4">
            <v>1</v>
          </cell>
        </row>
        <row r="5">
          <cell r="A5" t="str">
            <v>杜洲标</v>
          </cell>
          <cell r="B5">
            <v>1</v>
          </cell>
          <cell r="C5">
            <v>0</v>
          </cell>
          <cell r="D5" t="str">
            <v>/</v>
          </cell>
          <cell r="E5" t="str">
            <v>/</v>
          </cell>
          <cell r="F5" t="str">
            <v>/</v>
          </cell>
          <cell r="G5" t="str">
            <v>/</v>
          </cell>
        </row>
        <row r="6">
          <cell r="A6" t="str">
            <v>郭晓霞</v>
          </cell>
          <cell r="B6">
            <v>2</v>
          </cell>
          <cell r="C6">
            <v>0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/</v>
          </cell>
        </row>
        <row r="7">
          <cell r="A7" t="str">
            <v>杜浩</v>
          </cell>
          <cell r="B7">
            <v>3</v>
          </cell>
          <cell r="C7">
            <v>0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赵天宇</v>
          </cell>
          <cell r="B8">
            <v>5</v>
          </cell>
          <cell r="C8">
            <v>0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王旭栋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高晓倩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张宗凌</v>
          </cell>
          <cell r="B11" t="str">
            <v>缺考</v>
          </cell>
          <cell r="C11" t="str">
            <v>/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张东旭</v>
          </cell>
          <cell r="B12" t="str">
            <v>缺考</v>
          </cell>
          <cell r="C12" t="str">
            <v>/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王旭</v>
          </cell>
          <cell r="B13" t="str">
            <v>缺考</v>
          </cell>
          <cell r="C13" t="str">
            <v>/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杨妍</v>
          </cell>
          <cell r="B14" t="str">
            <v>缺考</v>
          </cell>
          <cell r="C14" t="str">
            <v>/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（粉纸）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考试岗位：舞台美术设计（高校毕业生岗位）             日期：2025年2月20日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胡晶晶</v>
          </cell>
          <cell r="B4">
            <v>13</v>
          </cell>
          <cell r="C4">
            <v>91.6</v>
          </cell>
          <cell r="D4" t="str">
            <v>A3</v>
          </cell>
          <cell r="E4">
            <v>66.5</v>
          </cell>
          <cell r="F4">
            <v>81.56</v>
          </cell>
          <cell r="G4">
            <v>1</v>
          </cell>
        </row>
        <row r="5">
          <cell r="A5" t="str">
            <v>加加西</v>
          </cell>
          <cell r="B5">
            <v>14</v>
          </cell>
          <cell r="C5">
            <v>74.8</v>
          </cell>
          <cell r="D5" t="str">
            <v>A1</v>
          </cell>
          <cell r="E5">
            <v>63.4</v>
          </cell>
          <cell r="F5">
            <v>70.24</v>
          </cell>
          <cell r="G5" t="str">
            <v>/</v>
          </cell>
        </row>
        <row r="6">
          <cell r="A6" t="str">
            <v>张艺增</v>
          </cell>
          <cell r="B6">
            <v>7</v>
          </cell>
          <cell r="C6">
            <v>76.8</v>
          </cell>
          <cell r="D6" t="str">
            <v>A2</v>
          </cell>
          <cell r="E6">
            <v>49.8</v>
          </cell>
          <cell r="F6">
            <v>66</v>
          </cell>
          <cell r="G6" t="str">
            <v>/</v>
          </cell>
        </row>
        <row r="7">
          <cell r="A7" t="str">
            <v>许嘉欣</v>
          </cell>
          <cell r="B7">
            <v>12</v>
          </cell>
          <cell r="C7">
            <v>74.2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康乃馨</v>
          </cell>
          <cell r="B8">
            <v>4</v>
          </cell>
          <cell r="C8">
            <v>71.8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浩日勒</v>
          </cell>
          <cell r="B9">
            <v>10</v>
          </cell>
          <cell r="C9">
            <v>69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郭馨蕊</v>
          </cell>
          <cell r="B10">
            <v>11</v>
          </cell>
          <cell r="C10">
            <v>62.8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云汇佳</v>
          </cell>
          <cell r="B11">
            <v>9</v>
          </cell>
          <cell r="C11">
            <v>58.8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哈布尔</v>
          </cell>
          <cell r="B12">
            <v>2</v>
          </cell>
          <cell r="C12">
            <v>56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张瑾琨</v>
          </cell>
          <cell r="B13">
            <v>6</v>
          </cell>
          <cell r="C13">
            <v>55.4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孔祥婷</v>
          </cell>
          <cell r="B14">
            <v>8</v>
          </cell>
          <cell r="C14">
            <v>53.8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张可紫善</v>
          </cell>
          <cell r="B15">
            <v>5</v>
          </cell>
          <cell r="C15">
            <v>49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何茗萱</v>
          </cell>
          <cell r="B16">
            <v>1</v>
          </cell>
          <cell r="C16">
            <v>43.4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郑雄健</v>
          </cell>
          <cell r="B17">
            <v>3</v>
          </cell>
          <cell r="C17">
            <v>39.6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刘佳妮</v>
          </cell>
          <cell r="B18" t="str">
            <v>缺考</v>
          </cell>
          <cell r="C18" t="str">
            <v>/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刘薇</v>
          </cell>
          <cell r="B19" t="str">
            <v>缺考</v>
          </cell>
          <cell r="C19" t="str">
            <v>/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张瀚尹</v>
          </cell>
          <cell r="B20" t="str">
            <v>缺考</v>
          </cell>
          <cell r="C20" t="str">
            <v>/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王鑫如</v>
          </cell>
          <cell r="B21" t="str">
            <v>缺考</v>
          </cell>
          <cell r="C21" t="str">
            <v>/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周飞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综合成绩表</v>
          </cell>
        </row>
        <row r="2">
          <cell r="A2" t="str">
            <v>考试岗位： 舞台机械                              日期： 2020年2月20日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苏乐德</v>
          </cell>
          <cell r="B4">
            <v>3</v>
          </cell>
          <cell r="C4">
            <v>97.18</v>
          </cell>
          <cell r="D4" t="str">
            <v>A1</v>
          </cell>
          <cell r="E4">
            <v>97.2</v>
          </cell>
          <cell r="F4">
            <v>97.19</v>
          </cell>
          <cell r="G4">
            <v>1</v>
          </cell>
        </row>
        <row r="5">
          <cell r="A5" t="str">
            <v>王平</v>
          </cell>
          <cell r="B5">
            <v>2</v>
          </cell>
          <cell r="C5">
            <v>93.7</v>
          </cell>
          <cell r="D5" t="str">
            <v>A4</v>
          </cell>
          <cell r="E5">
            <v>92</v>
          </cell>
          <cell r="F5">
            <v>93.02</v>
          </cell>
          <cell r="G5">
            <v>2</v>
          </cell>
        </row>
        <row r="6">
          <cell r="A6" t="str">
            <v>程洋</v>
          </cell>
          <cell r="B6">
            <v>10</v>
          </cell>
          <cell r="C6">
            <v>66.2</v>
          </cell>
          <cell r="D6" t="str">
            <v>A2</v>
          </cell>
          <cell r="E6">
            <v>39</v>
          </cell>
          <cell r="F6">
            <v>55.32</v>
          </cell>
          <cell r="G6" t="str">
            <v>/</v>
          </cell>
        </row>
        <row r="7">
          <cell r="A7" t="str">
            <v>李彤</v>
          </cell>
          <cell r="B7">
            <v>5</v>
          </cell>
          <cell r="C7">
            <v>58.88</v>
          </cell>
          <cell r="D7" t="str">
            <v>A3</v>
          </cell>
          <cell r="E7">
            <v>43.4</v>
          </cell>
          <cell r="F7">
            <v>52.69</v>
          </cell>
          <cell r="G7" t="str">
            <v>/</v>
          </cell>
        </row>
        <row r="8">
          <cell r="A8" t="str">
            <v>宫宇航</v>
          </cell>
          <cell r="B8">
            <v>9</v>
          </cell>
          <cell r="C8">
            <v>0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臧运营</v>
          </cell>
          <cell r="B9">
            <v>11</v>
          </cell>
          <cell r="C9">
            <v>0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张宇</v>
          </cell>
          <cell r="B10">
            <v>8</v>
          </cell>
          <cell r="C10">
            <v>0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杜嘉慧</v>
          </cell>
          <cell r="B11">
            <v>1</v>
          </cell>
          <cell r="C11">
            <v>0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管云龙</v>
          </cell>
          <cell r="B12">
            <v>7</v>
          </cell>
          <cell r="C12">
            <v>0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秦帅</v>
          </cell>
          <cell r="B13">
            <v>6</v>
          </cell>
          <cell r="C13">
            <v>0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张涛</v>
          </cell>
          <cell r="B14">
            <v>4</v>
          </cell>
          <cell r="C14" t="str">
            <v>弃考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张丞博</v>
          </cell>
          <cell r="B15" t="str">
            <v>缺考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樊阳</v>
          </cell>
          <cell r="B16" t="str">
            <v>缺考</v>
          </cell>
          <cell r="C16" t="str">
            <v>/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（男）"/>
      <sheetName val="专技成绩公示表张榜（男）"/>
      <sheetName val="专业素质成绩汇总表（男）"/>
      <sheetName val="专素成绩公示表张榜（男）"/>
      <sheetName val="综合成绩（男）"/>
      <sheetName val="专技成绩汇总表（女）"/>
      <sheetName val="专技成绩公示表张榜（女）"/>
      <sheetName val="专业素质成绩汇总表（女）"/>
      <sheetName val="专素成绩公示表张榜（女）"/>
      <sheetName val="综合成绩（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 男高音演员（高校毕业生岗位）                   日期： 2025年2月22日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包永光</v>
          </cell>
          <cell r="B4">
            <v>2</v>
          </cell>
          <cell r="C4">
            <v>92.16</v>
          </cell>
          <cell r="D4" t="str">
            <v>B3</v>
          </cell>
          <cell r="E4">
            <v>82.62</v>
          </cell>
          <cell r="F4">
            <v>88.34</v>
          </cell>
          <cell r="G4">
            <v>1</v>
          </cell>
        </row>
        <row r="5">
          <cell r="A5" t="str">
            <v>韩红宝</v>
          </cell>
          <cell r="B5">
            <v>5</v>
          </cell>
          <cell r="C5">
            <v>86.54</v>
          </cell>
          <cell r="D5" t="str">
            <v>B2</v>
          </cell>
          <cell r="E5">
            <v>67.78</v>
          </cell>
          <cell r="F5">
            <v>79.04</v>
          </cell>
          <cell r="G5" t="str">
            <v>/</v>
          </cell>
        </row>
        <row r="6">
          <cell r="A6" t="str">
            <v>呼斯乐</v>
          </cell>
          <cell r="B6">
            <v>1</v>
          </cell>
          <cell r="C6">
            <v>82.44</v>
          </cell>
          <cell r="D6" t="str">
            <v>B1</v>
          </cell>
          <cell r="E6">
            <v>67.96</v>
          </cell>
          <cell r="F6">
            <v>76.65</v>
          </cell>
          <cell r="G6" t="str">
            <v>/</v>
          </cell>
        </row>
        <row r="7">
          <cell r="A7" t="str">
            <v>陈铿</v>
          </cell>
          <cell r="B7">
            <v>6</v>
          </cell>
          <cell r="C7">
            <v>64.2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包永兴</v>
          </cell>
          <cell r="B8">
            <v>3</v>
          </cell>
          <cell r="C8">
            <v>78.48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阿尔山</v>
          </cell>
          <cell r="B9">
            <v>4</v>
          </cell>
          <cell r="C9">
            <v>76.62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温勃呈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栾瑀浩</v>
          </cell>
          <cell r="B11" t="str">
            <v>缺考</v>
          </cell>
          <cell r="C11" t="str">
            <v>/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尚子超</v>
          </cell>
          <cell r="B12" t="str">
            <v>缺考</v>
          </cell>
          <cell r="C12" t="str">
            <v>/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考试岗位：歌剧美声男高音演员                           日期： 2025年2月23日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董正研</v>
          </cell>
          <cell r="B4">
            <v>14</v>
          </cell>
          <cell r="C4">
            <v>87.56</v>
          </cell>
          <cell r="D4" t="str">
            <v>A5</v>
          </cell>
          <cell r="E4">
            <v>87.8</v>
          </cell>
          <cell r="F4">
            <v>87.66</v>
          </cell>
          <cell r="G4">
            <v>1</v>
          </cell>
        </row>
        <row r="5">
          <cell r="A5" t="str">
            <v>蒋胡斯冷</v>
          </cell>
          <cell r="B5">
            <v>5</v>
          </cell>
          <cell r="C5">
            <v>88.86</v>
          </cell>
          <cell r="D5" t="str">
            <v>A2</v>
          </cell>
          <cell r="E5">
            <v>84.5</v>
          </cell>
          <cell r="F5">
            <v>87.12</v>
          </cell>
          <cell r="G5">
            <v>2</v>
          </cell>
        </row>
        <row r="6">
          <cell r="A6" t="str">
            <v>董冠奇</v>
          </cell>
          <cell r="B6">
            <v>12</v>
          </cell>
          <cell r="C6">
            <v>89.4</v>
          </cell>
          <cell r="D6" t="str">
            <v>A1</v>
          </cell>
          <cell r="E6">
            <v>79.5</v>
          </cell>
          <cell r="F6">
            <v>85.44</v>
          </cell>
          <cell r="G6">
            <v>3</v>
          </cell>
        </row>
        <row r="7">
          <cell r="A7" t="str">
            <v>石鹏</v>
          </cell>
          <cell r="B7">
            <v>9</v>
          </cell>
          <cell r="C7">
            <v>81.32</v>
          </cell>
          <cell r="D7" t="str">
            <v>A6</v>
          </cell>
          <cell r="E7">
            <v>72.4</v>
          </cell>
          <cell r="F7">
            <v>77.75</v>
          </cell>
          <cell r="G7" t="str">
            <v>/</v>
          </cell>
        </row>
        <row r="8">
          <cell r="A8" t="str">
            <v>李硕</v>
          </cell>
          <cell r="B8">
            <v>3</v>
          </cell>
          <cell r="C8">
            <v>82.38</v>
          </cell>
          <cell r="D8" t="str">
            <v>A3</v>
          </cell>
          <cell r="E8">
            <v>60.88</v>
          </cell>
          <cell r="F8">
            <v>73.78</v>
          </cell>
          <cell r="G8" t="str">
            <v>/</v>
          </cell>
        </row>
        <row r="9">
          <cell r="A9" t="str">
            <v>宗铆喆</v>
          </cell>
          <cell r="B9">
            <v>15</v>
          </cell>
          <cell r="C9">
            <v>82.04</v>
          </cell>
          <cell r="D9" t="str">
            <v>A4</v>
          </cell>
          <cell r="E9">
            <v>55.6</v>
          </cell>
          <cell r="F9">
            <v>71.46</v>
          </cell>
          <cell r="G9" t="str">
            <v>/</v>
          </cell>
        </row>
        <row r="10">
          <cell r="A10" t="str">
            <v>包信用</v>
          </cell>
          <cell r="B10">
            <v>6</v>
          </cell>
          <cell r="C10">
            <v>60.56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赵玮</v>
          </cell>
          <cell r="B11">
            <v>10</v>
          </cell>
          <cell r="C11">
            <v>68.72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张浩天</v>
          </cell>
          <cell r="B12">
            <v>7</v>
          </cell>
          <cell r="C12">
            <v>61.86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赵宬儒</v>
          </cell>
          <cell r="B13">
            <v>13</v>
          </cell>
          <cell r="C13">
            <v>68.68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冀自杰</v>
          </cell>
          <cell r="B14">
            <v>4</v>
          </cell>
          <cell r="C14">
            <v>63.06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张嘉伟</v>
          </cell>
          <cell r="B15">
            <v>8</v>
          </cell>
          <cell r="C15">
            <v>74.74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曹群</v>
          </cell>
          <cell r="B16">
            <v>11</v>
          </cell>
          <cell r="C16">
            <v>73.52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席晓贺</v>
          </cell>
          <cell r="B17">
            <v>1</v>
          </cell>
          <cell r="C17">
            <v>74.2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武倚颉</v>
          </cell>
          <cell r="B18">
            <v>2</v>
          </cell>
          <cell r="C18">
            <v>56.96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魏新凯</v>
          </cell>
          <cell r="B19" t="str">
            <v>缺考</v>
          </cell>
          <cell r="C19" t="str">
            <v>/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高达</v>
          </cell>
          <cell r="B20" t="str">
            <v>缺考</v>
          </cell>
          <cell r="C20" t="str">
            <v>/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盛炜强</v>
          </cell>
          <cell r="B21" t="str">
            <v>缺考</v>
          </cell>
          <cell r="C21" t="str">
            <v>/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李昊东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  <row r="23">
          <cell r="A23" t="str">
            <v>孟苏和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</row>
        <row r="24">
          <cell r="A24" t="str">
            <v>王一丁</v>
          </cell>
          <cell r="B24" t="str">
            <v>缺考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</row>
        <row r="25">
          <cell r="A25" t="str">
            <v>王宇豪</v>
          </cell>
          <cell r="B25" t="str">
            <v>缺考</v>
          </cell>
          <cell r="C25" t="str">
            <v>/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</row>
        <row r="26">
          <cell r="A26" t="str">
            <v>史烨涛</v>
          </cell>
          <cell r="B26" t="str">
            <v>缺考</v>
          </cell>
          <cell r="C26" t="str">
            <v>/</v>
          </cell>
          <cell r="D26" t="str">
            <v>/</v>
          </cell>
          <cell r="E26" t="str">
            <v>/</v>
          </cell>
          <cell r="F26" t="str">
            <v>/</v>
          </cell>
          <cell r="G26" t="str">
            <v>/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（男）"/>
      <sheetName val="专技成绩张榜（男）"/>
      <sheetName val="专素成绩汇总表（男）"/>
      <sheetName val="专素成绩张榜（男）"/>
      <sheetName val="综合成绩（男）"/>
      <sheetName val="专技成绩汇总表（女）"/>
      <sheetName val="专技成绩张榜（女）"/>
      <sheetName val="专素成绩汇总表（女）"/>
      <sheetName val="专素成绩张榜（女）"/>
      <sheetName val="综合成绩（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考试岗位：杂技男演员                             日期：2025年1月13日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刘志鹏</v>
          </cell>
          <cell r="B4">
            <v>2</v>
          </cell>
          <cell r="C4">
            <v>90.9</v>
          </cell>
          <cell r="D4" t="str">
            <v>B1</v>
          </cell>
          <cell r="E4">
            <v>96</v>
          </cell>
          <cell r="F4">
            <v>92.94</v>
          </cell>
        </row>
        <row r="5">
          <cell r="A5" t="str">
            <v>赵子正</v>
          </cell>
          <cell r="B5">
            <v>1</v>
          </cell>
          <cell r="C5">
            <v>91.1</v>
          </cell>
          <cell r="D5" t="str">
            <v>B3</v>
          </cell>
          <cell r="E5">
            <v>92.3</v>
          </cell>
          <cell r="F5">
            <v>91.58</v>
          </cell>
        </row>
        <row r="6">
          <cell r="A6" t="str">
            <v>林海龙</v>
          </cell>
          <cell r="B6">
            <v>3</v>
          </cell>
          <cell r="C6">
            <v>87.8</v>
          </cell>
          <cell r="D6" t="str">
            <v>B2</v>
          </cell>
          <cell r="E6">
            <v>95.4</v>
          </cell>
          <cell r="F6">
            <v>90.84</v>
          </cell>
        </row>
        <row r="7">
          <cell r="A7" t="str">
            <v>张子祯</v>
          </cell>
          <cell r="B7">
            <v>5</v>
          </cell>
          <cell r="C7">
            <v>86.4</v>
          </cell>
          <cell r="D7" t="str">
            <v>B5</v>
          </cell>
          <cell r="E7">
            <v>92</v>
          </cell>
          <cell r="F7">
            <v>88.64</v>
          </cell>
        </row>
        <row r="8">
          <cell r="A8" t="str">
            <v>闻英杰</v>
          </cell>
          <cell r="B8">
            <v>4</v>
          </cell>
          <cell r="C8">
            <v>81.82</v>
          </cell>
          <cell r="D8" t="str">
            <v>B4</v>
          </cell>
          <cell r="E8">
            <v>93.2</v>
          </cell>
          <cell r="F8">
            <v>86.37</v>
          </cell>
        </row>
        <row r="9">
          <cell r="A9" t="str">
            <v>徐伟越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</row>
        <row r="10">
          <cell r="A10" t="str">
            <v>周志彬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考试岗位：杂技女演员                               日期：2025年1月13日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于雅雯</v>
          </cell>
          <cell r="B4">
            <v>1</v>
          </cell>
          <cell r="C4">
            <v>83.8</v>
          </cell>
          <cell r="D4" t="str">
            <v>A1</v>
          </cell>
          <cell r="E4">
            <v>96.7</v>
          </cell>
          <cell r="F4">
            <v>88.96</v>
          </cell>
        </row>
        <row r="5">
          <cell r="A5" t="str">
            <v>孙梦娇</v>
          </cell>
          <cell r="B5" t="str">
            <v>缺考</v>
          </cell>
          <cell r="C5" t="str">
            <v>/</v>
          </cell>
          <cell r="D5" t="str">
            <v>/</v>
          </cell>
          <cell r="E5" t="str">
            <v>/</v>
          </cell>
          <cell r="F5" t="str">
            <v>/</v>
          </cell>
        </row>
        <row r="6">
          <cell r="A6" t="str">
            <v>吕亚君</v>
          </cell>
          <cell r="B6" t="str">
            <v>缺考</v>
          </cell>
          <cell r="C6" t="str">
            <v>/</v>
          </cell>
          <cell r="D6" t="str">
            <v>/</v>
          </cell>
          <cell r="E6" t="str">
            <v>/</v>
          </cell>
          <cell r="F6" t="str">
            <v>/</v>
          </cell>
        </row>
        <row r="7">
          <cell r="A7" t="str">
            <v>黄英欣</v>
          </cell>
          <cell r="B7" t="str">
            <v>缺考</v>
          </cell>
          <cell r="C7" t="str">
            <v>/</v>
          </cell>
          <cell r="D7" t="str">
            <v>/</v>
          </cell>
          <cell r="E7" t="str">
            <v>/</v>
          </cell>
          <cell r="F7" t="str">
            <v>/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考试岗位：男中音演员                                 日期：2025年2月24日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王天翼</v>
          </cell>
          <cell r="B4">
            <v>7</v>
          </cell>
          <cell r="C4">
            <v>83.4</v>
          </cell>
          <cell r="D4" t="str">
            <v>A3</v>
          </cell>
          <cell r="E4">
            <v>83.6</v>
          </cell>
          <cell r="F4">
            <v>83.48</v>
          </cell>
          <cell r="G4">
            <v>1</v>
          </cell>
        </row>
        <row r="5">
          <cell r="A5" t="str">
            <v>吴昊</v>
          </cell>
          <cell r="B5">
            <v>14</v>
          </cell>
          <cell r="C5">
            <v>84.6</v>
          </cell>
          <cell r="D5" t="str">
            <v>A1</v>
          </cell>
          <cell r="E5">
            <v>70.2</v>
          </cell>
          <cell r="F5">
            <v>78.84</v>
          </cell>
          <cell r="G5" t="str">
            <v>/</v>
          </cell>
        </row>
        <row r="6">
          <cell r="A6" t="str">
            <v>东日布</v>
          </cell>
          <cell r="B6">
            <v>5</v>
          </cell>
          <cell r="C6">
            <v>83.6</v>
          </cell>
          <cell r="D6" t="str">
            <v>A2</v>
          </cell>
          <cell r="E6">
            <v>68.8</v>
          </cell>
          <cell r="F6">
            <v>77.68</v>
          </cell>
          <cell r="G6" t="str">
            <v>/</v>
          </cell>
        </row>
        <row r="7">
          <cell r="A7" t="str">
            <v>阿拉腾胡亚嘎</v>
          </cell>
          <cell r="B7">
            <v>6</v>
          </cell>
          <cell r="C7">
            <v>78.8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徐毅</v>
          </cell>
          <cell r="B8">
            <v>3</v>
          </cell>
          <cell r="C8">
            <v>76.2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敖日格乐</v>
          </cell>
          <cell r="B9">
            <v>8</v>
          </cell>
          <cell r="C9">
            <v>72.8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郭振轩</v>
          </cell>
          <cell r="B10">
            <v>4</v>
          </cell>
          <cell r="C10">
            <v>71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李汉君</v>
          </cell>
          <cell r="B11">
            <v>10</v>
          </cell>
          <cell r="C11">
            <v>66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李广贞</v>
          </cell>
          <cell r="B12">
            <v>15</v>
          </cell>
          <cell r="C12">
            <v>66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姚泽玉</v>
          </cell>
          <cell r="B13">
            <v>2</v>
          </cell>
          <cell r="C13">
            <v>65.6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包靳东</v>
          </cell>
          <cell r="B14">
            <v>1</v>
          </cell>
          <cell r="C14">
            <v>61.4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杨云龙</v>
          </cell>
          <cell r="B15">
            <v>11</v>
          </cell>
          <cell r="C15">
            <v>61.2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武浩东</v>
          </cell>
          <cell r="B16">
            <v>12</v>
          </cell>
          <cell r="C16">
            <v>60.4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张旭东</v>
          </cell>
          <cell r="B17">
            <v>13</v>
          </cell>
          <cell r="C17">
            <v>54.4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王京</v>
          </cell>
          <cell r="B18">
            <v>9</v>
          </cell>
          <cell r="C18">
            <v>35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白子健</v>
          </cell>
          <cell r="B19" t="str">
            <v>缺考</v>
          </cell>
          <cell r="C19" t="str">
            <v>/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郭超越</v>
          </cell>
          <cell r="B20" t="str">
            <v>缺考</v>
          </cell>
          <cell r="C20" t="str">
            <v>/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樊鸿博</v>
          </cell>
          <cell r="B21" t="str">
            <v>缺考</v>
          </cell>
          <cell r="C21" t="str">
            <v>/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张中洲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  <row r="23">
          <cell r="A23" t="str">
            <v>孙鹏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</row>
        <row r="24">
          <cell r="A24" t="str">
            <v>窦鑫</v>
          </cell>
          <cell r="B24" t="str">
            <v>缺考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</row>
        <row r="25">
          <cell r="A25" t="str">
            <v>玉乐斯</v>
          </cell>
          <cell r="B25" t="str">
            <v>缺考</v>
          </cell>
          <cell r="C25" t="str">
            <v>/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</row>
        <row r="26">
          <cell r="A26" t="str">
            <v>齐浩川</v>
          </cell>
          <cell r="B26" t="str">
            <v>缺考</v>
          </cell>
          <cell r="C26" t="str">
            <v>/</v>
          </cell>
          <cell r="D26" t="str">
            <v>/</v>
          </cell>
          <cell r="E26" t="str">
            <v>/</v>
          </cell>
          <cell r="F26" t="str">
            <v>/</v>
          </cell>
          <cell r="G26" t="str">
            <v>/</v>
          </cell>
        </row>
        <row r="27">
          <cell r="A27" t="str">
            <v>唐绍博</v>
          </cell>
          <cell r="B27" t="str">
            <v>缺考</v>
          </cell>
          <cell r="C27" t="str">
            <v>/</v>
          </cell>
          <cell r="D27" t="str">
            <v>/</v>
          </cell>
          <cell r="E27" t="str">
            <v>/</v>
          </cell>
          <cell r="F27" t="str">
            <v>/</v>
          </cell>
          <cell r="G27" t="str">
            <v>/</v>
          </cell>
        </row>
        <row r="28">
          <cell r="A28" t="str">
            <v>郝盛棋</v>
          </cell>
          <cell r="B28" t="str">
            <v>缺考</v>
          </cell>
          <cell r="C28" t="str">
            <v>/</v>
          </cell>
          <cell r="D28" t="str">
            <v>/</v>
          </cell>
          <cell r="E28" t="str">
            <v>/</v>
          </cell>
          <cell r="F28" t="str">
            <v>/</v>
          </cell>
          <cell r="G28" t="str">
            <v>/</v>
          </cell>
        </row>
        <row r="29">
          <cell r="A29" t="str">
            <v>于洋</v>
          </cell>
          <cell r="B29" t="str">
            <v>缺考</v>
          </cell>
          <cell r="C29" t="str">
            <v>/</v>
          </cell>
          <cell r="D29" t="str">
            <v>/</v>
          </cell>
          <cell r="E29" t="str">
            <v>/</v>
          </cell>
          <cell r="F29" t="str">
            <v>/</v>
          </cell>
          <cell r="G29" t="str">
            <v>/</v>
          </cell>
        </row>
        <row r="30">
          <cell r="A30" t="str">
            <v>百吉乐</v>
          </cell>
          <cell r="B30" t="str">
            <v>缺考</v>
          </cell>
          <cell r="C30" t="str">
            <v>/</v>
          </cell>
          <cell r="D30" t="str">
            <v>/</v>
          </cell>
          <cell r="E30" t="str">
            <v>/</v>
          </cell>
          <cell r="F30" t="str">
            <v>/</v>
          </cell>
          <cell r="G30" t="str">
            <v>/</v>
          </cell>
        </row>
        <row r="31">
          <cell r="A31" t="str">
            <v>韩文志</v>
          </cell>
          <cell r="B31" t="str">
            <v>缺考</v>
          </cell>
          <cell r="C31" t="str">
            <v>/</v>
          </cell>
          <cell r="D31" t="str">
            <v>/</v>
          </cell>
          <cell r="E31" t="str">
            <v>/</v>
          </cell>
          <cell r="F31" t="str">
            <v>/</v>
          </cell>
          <cell r="G31" t="str">
            <v>/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考试岗位：合唱指挥                            日期： 2025年2月24日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斯力莫</v>
          </cell>
          <cell r="B4">
            <v>1</v>
          </cell>
          <cell r="C4">
            <v>87.44</v>
          </cell>
          <cell r="D4" t="str">
            <v>A1</v>
          </cell>
          <cell r="E4">
            <v>92.3</v>
          </cell>
          <cell r="F4">
            <v>89.38</v>
          </cell>
          <cell r="G4">
            <v>1</v>
          </cell>
        </row>
        <row r="5">
          <cell r="A5" t="str">
            <v>马嘉璐</v>
          </cell>
          <cell r="B5" t="str">
            <v>缺考</v>
          </cell>
          <cell r="C5" t="str">
            <v>/</v>
          </cell>
          <cell r="D5" t="str">
            <v>/</v>
          </cell>
          <cell r="E5" t="str">
            <v>/</v>
          </cell>
          <cell r="F5" t="str">
            <v>/</v>
          </cell>
          <cell r="G5" t="str">
            <v>/</v>
          </cell>
        </row>
        <row r="6">
          <cell r="A6" t="str">
            <v>张梓琪</v>
          </cell>
          <cell r="B6" t="str">
            <v>缺考</v>
          </cell>
          <cell r="C6" t="str">
            <v>/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/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考试岗位：合唱美声男低音演员                    日期： 2025年2月24日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额格希格</v>
          </cell>
          <cell r="B4">
            <v>2</v>
          </cell>
          <cell r="C4">
            <v>84.72</v>
          </cell>
          <cell r="D4" t="str">
            <v>B1</v>
          </cell>
          <cell r="E4">
            <v>74.52</v>
          </cell>
          <cell r="F4">
            <v>80.64</v>
          </cell>
          <cell r="G4">
            <v>1</v>
          </cell>
        </row>
        <row r="5">
          <cell r="A5" t="str">
            <v>义拉嘎其</v>
          </cell>
          <cell r="B5">
            <v>1</v>
          </cell>
          <cell r="C5">
            <v>81.4</v>
          </cell>
          <cell r="D5" t="str">
            <v>B2</v>
          </cell>
          <cell r="E5">
            <v>73.94</v>
          </cell>
          <cell r="F5">
            <v>78.42</v>
          </cell>
          <cell r="G5" t="str">
            <v>/</v>
          </cell>
        </row>
        <row r="6">
          <cell r="A6" t="str">
            <v>赵柏杨</v>
          </cell>
          <cell r="B6">
            <v>4</v>
          </cell>
          <cell r="C6">
            <v>77.8</v>
          </cell>
          <cell r="D6" t="str">
            <v>B3</v>
          </cell>
          <cell r="E6">
            <v>79.32</v>
          </cell>
          <cell r="F6">
            <v>78.41</v>
          </cell>
          <cell r="G6" t="str">
            <v>/</v>
          </cell>
        </row>
        <row r="7">
          <cell r="A7" t="str">
            <v>张世杰</v>
          </cell>
          <cell r="B7">
            <v>5</v>
          </cell>
          <cell r="C7">
            <v>72.58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李浩业</v>
          </cell>
          <cell r="B8">
            <v>3</v>
          </cell>
          <cell r="C8">
            <v>72.02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李烨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考试岗位：舞台多媒体操作                           日期：2025年2月19日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宋东伟</v>
          </cell>
          <cell r="B4">
            <v>16</v>
          </cell>
          <cell r="C4">
            <v>87.6</v>
          </cell>
          <cell r="D4" t="str">
            <v>A1</v>
          </cell>
          <cell r="E4">
            <v>94.8</v>
          </cell>
          <cell r="F4">
            <v>90.48</v>
          </cell>
          <cell r="G4">
            <v>1</v>
          </cell>
        </row>
        <row r="5">
          <cell r="A5" t="str">
            <v>张俊宝</v>
          </cell>
          <cell r="B5">
            <v>1</v>
          </cell>
          <cell r="C5">
            <v>0</v>
          </cell>
          <cell r="D5" t="str">
            <v>/</v>
          </cell>
          <cell r="E5" t="str">
            <v>/</v>
          </cell>
          <cell r="F5" t="str">
            <v>/</v>
          </cell>
          <cell r="G5" t="str">
            <v>/</v>
          </cell>
        </row>
        <row r="6">
          <cell r="A6" t="str">
            <v>马涵宇</v>
          </cell>
          <cell r="B6">
            <v>2</v>
          </cell>
          <cell r="C6">
            <v>0</v>
          </cell>
          <cell r="D6" t="str">
            <v>/</v>
          </cell>
          <cell r="E6" t="str">
            <v>/</v>
          </cell>
          <cell r="F6" t="str">
            <v>/</v>
          </cell>
          <cell r="G6" t="str">
            <v>/</v>
          </cell>
        </row>
        <row r="7">
          <cell r="A7" t="str">
            <v>白苏拉</v>
          </cell>
          <cell r="B7">
            <v>3</v>
          </cell>
          <cell r="C7">
            <v>0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王泽熙</v>
          </cell>
          <cell r="B8">
            <v>4</v>
          </cell>
          <cell r="C8">
            <v>0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郑羽霞</v>
          </cell>
          <cell r="B9">
            <v>5</v>
          </cell>
          <cell r="C9">
            <v>0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韩硕</v>
          </cell>
          <cell r="B10">
            <v>7</v>
          </cell>
          <cell r="C10">
            <v>0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郝凯凯</v>
          </cell>
          <cell r="B11">
            <v>9</v>
          </cell>
          <cell r="C11">
            <v>0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贾晔</v>
          </cell>
          <cell r="B12">
            <v>10</v>
          </cell>
          <cell r="C12">
            <v>0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王雅杰</v>
          </cell>
          <cell r="B13">
            <v>13</v>
          </cell>
          <cell r="C13">
            <v>0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程易辰生</v>
          </cell>
          <cell r="B14">
            <v>6</v>
          </cell>
          <cell r="C14" t="str">
            <v>弃考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李静慧</v>
          </cell>
          <cell r="B15">
            <v>8</v>
          </cell>
          <cell r="C15" t="str">
            <v>弃考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郭斌</v>
          </cell>
          <cell r="B16">
            <v>11</v>
          </cell>
          <cell r="C16" t="str">
            <v>弃考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杨亚璇</v>
          </cell>
          <cell r="B17">
            <v>12</v>
          </cell>
          <cell r="C17" t="str">
            <v>弃考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阿都沁呼</v>
          </cell>
          <cell r="B18">
            <v>14</v>
          </cell>
          <cell r="C18" t="str">
            <v>弃考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梁双</v>
          </cell>
          <cell r="B19">
            <v>15</v>
          </cell>
          <cell r="C19" t="str">
            <v>弃考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张玉洁</v>
          </cell>
          <cell r="B20" t="str">
            <v>缺考</v>
          </cell>
          <cell r="C20" t="str">
            <v>/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王嘉樱</v>
          </cell>
          <cell r="B21" t="str">
            <v>缺考</v>
          </cell>
          <cell r="C21" t="str">
            <v>/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常斯淇</v>
          </cell>
          <cell r="B22" t="str">
            <v>缺考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  <row r="23">
          <cell r="A23" t="str">
            <v>李娜</v>
          </cell>
          <cell r="B23" t="str">
            <v>缺考</v>
          </cell>
          <cell r="C23" t="str">
            <v>/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</row>
        <row r="24">
          <cell r="A24" t="str">
            <v>石雅鑫</v>
          </cell>
          <cell r="B24" t="str">
            <v>缺考</v>
          </cell>
          <cell r="C24" t="str">
            <v>/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</row>
        <row r="25">
          <cell r="A25" t="str">
            <v>郝泽勋</v>
          </cell>
          <cell r="B25" t="str">
            <v>缺考</v>
          </cell>
          <cell r="C25" t="str">
            <v>/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考试岗位：呼麦男演员                                    日期： 2025年2月25日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孟根胡雅嘎</v>
          </cell>
          <cell r="B4">
            <v>5</v>
          </cell>
          <cell r="C4">
            <v>93.9</v>
          </cell>
          <cell r="D4" t="str">
            <v>A1</v>
          </cell>
          <cell r="E4">
            <v>81.3</v>
          </cell>
          <cell r="F4">
            <v>88.86</v>
          </cell>
          <cell r="G4">
            <v>1</v>
          </cell>
        </row>
        <row r="5">
          <cell r="A5" t="str">
            <v>都楞扎那</v>
          </cell>
          <cell r="B5">
            <v>3</v>
          </cell>
          <cell r="C5">
            <v>89.7</v>
          </cell>
          <cell r="D5" t="str">
            <v>A3</v>
          </cell>
          <cell r="E5">
            <v>82.8</v>
          </cell>
          <cell r="F5">
            <v>86.94</v>
          </cell>
          <cell r="G5">
            <v>2</v>
          </cell>
        </row>
        <row r="6">
          <cell r="A6" t="str">
            <v>德格金</v>
          </cell>
          <cell r="B6">
            <v>1</v>
          </cell>
          <cell r="C6">
            <v>80.6</v>
          </cell>
          <cell r="D6" t="str">
            <v>A2</v>
          </cell>
          <cell r="E6">
            <v>62.3</v>
          </cell>
          <cell r="F6">
            <v>73.28</v>
          </cell>
          <cell r="G6" t="str">
            <v>/</v>
          </cell>
        </row>
        <row r="7">
          <cell r="A7" t="str">
            <v>提步</v>
          </cell>
          <cell r="B7">
            <v>4</v>
          </cell>
          <cell r="C7">
            <v>67.6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包俊杰</v>
          </cell>
          <cell r="B8">
            <v>2</v>
          </cell>
          <cell r="C8">
            <v>50.4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海力斯</v>
          </cell>
          <cell r="B9" t="str">
            <v>弃考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额尔登朝鲁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宝音和希格</v>
          </cell>
          <cell r="B11" t="str">
            <v>缺考</v>
          </cell>
          <cell r="C11" t="str">
            <v>/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唐朝格吉勒</v>
          </cell>
          <cell r="B12" t="str">
            <v>缺考</v>
          </cell>
          <cell r="C12" t="str">
            <v>/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德古林</v>
          </cell>
          <cell r="B13" t="str">
            <v>缺考</v>
          </cell>
          <cell r="C13" t="str">
            <v>/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南丁尔</v>
          </cell>
          <cell r="B14" t="str">
            <v>缺考</v>
          </cell>
          <cell r="C14" t="str">
            <v>/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其乐莫格</v>
          </cell>
          <cell r="B15" t="str">
            <v>缺考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包永胜</v>
          </cell>
          <cell r="B16" t="str">
            <v>缺考</v>
          </cell>
          <cell r="C16" t="str">
            <v>/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公示表张榜"/>
      <sheetName val="专业素质成绩汇总表"/>
      <sheetName val="专素成绩公示表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考试岗位：通俗唱法女演员                                 日期： 2025年2月26日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李娜</v>
          </cell>
          <cell r="B4">
            <v>19</v>
          </cell>
          <cell r="C4">
            <v>95.04</v>
          </cell>
          <cell r="D4" t="str">
            <v>A1</v>
          </cell>
          <cell r="E4">
            <v>93.6</v>
          </cell>
          <cell r="F4">
            <v>94.46</v>
          </cell>
          <cell r="G4">
            <v>1</v>
          </cell>
        </row>
        <row r="5">
          <cell r="A5" t="str">
            <v>孙琪</v>
          </cell>
          <cell r="B5">
            <v>12</v>
          </cell>
          <cell r="C5">
            <v>90.02</v>
          </cell>
          <cell r="D5" t="str">
            <v>A2</v>
          </cell>
          <cell r="E5">
            <v>84</v>
          </cell>
          <cell r="F5">
            <v>87.61</v>
          </cell>
          <cell r="G5">
            <v>2</v>
          </cell>
        </row>
        <row r="6">
          <cell r="A6" t="str">
            <v>张秉玉</v>
          </cell>
          <cell r="B6">
            <v>9</v>
          </cell>
          <cell r="C6">
            <v>89.1</v>
          </cell>
          <cell r="D6" t="str">
            <v>A3</v>
          </cell>
          <cell r="E6">
            <v>84.24</v>
          </cell>
          <cell r="F6">
            <v>87.16</v>
          </cell>
          <cell r="G6">
            <v>3</v>
          </cell>
        </row>
        <row r="7">
          <cell r="A7" t="str">
            <v>任杰</v>
          </cell>
          <cell r="B7">
            <v>4</v>
          </cell>
          <cell r="C7">
            <v>84.4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黄佳信</v>
          </cell>
          <cell r="B8">
            <v>7</v>
          </cell>
          <cell r="C8">
            <v>62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刘莹</v>
          </cell>
          <cell r="B9">
            <v>26</v>
          </cell>
          <cell r="C9">
            <v>69.62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萨日娜</v>
          </cell>
          <cell r="B10">
            <v>1</v>
          </cell>
          <cell r="C10">
            <v>58.4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  <row r="11">
          <cell r="A11" t="str">
            <v>王璐</v>
          </cell>
          <cell r="B11">
            <v>32</v>
          </cell>
          <cell r="C11">
            <v>71.74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</row>
        <row r="12">
          <cell r="A12" t="str">
            <v>刘昕殷</v>
          </cell>
          <cell r="B12">
            <v>29</v>
          </cell>
          <cell r="C12">
            <v>74.08</v>
          </cell>
          <cell r="D12" t="str">
            <v>/</v>
          </cell>
          <cell r="E12" t="str">
            <v>/</v>
          </cell>
          <cell r="F12" t="str">
            <v>/</v>
          </cell>
          <cell r="G12" t="str">
            <v>/</v>
          </cell>
        </row>
        <row r="13">
          <cell r="A13" t="str">
            <v>乌吉木吉</v>
          </cell>
          <cell r="B13">
            <v>23</v>
          </cell>
          <cell r="C13">
            <v>87.3</v>
          </cell>
          <cell r="D13" t="str">
            <v>/</v>
          </cell>
          <cell r="E13" t="str">
            <v>/</v>
          </cell>
          <cell r="F13" t="str">
            <v>/</v>
          </cell>
          <cell r="G13" t="str">
            <v>/</v>
          </cell>
        </row>
        <row r="14">
          <cell r="A14" t="str">
            <v>余斌</v>
          </cell>
          <cell r="B14">
            <v>34</v>
          </cell>
          <cell r="C14">
            <v>80.84</v>
          </cell>
          <cell r="D14" t="str">
            <v>/</v>
          </cell>
          <cell r="E14" t="str">
            <v>/</v>
          </cell>
          <cell r="F14" t="str">
            <v>/</v>
          </cell>
          <cell r="G14" t="str">
            <v>/</v>
          </cell>
        </row>
        <row r="15">
          <cell r="A15" t="str">
            <v>李慧芸</v>
          </cell>
          <cell r="B15">
            <v>15</v>
          </cell>
          <cell r="C15">
            <v>67.9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</row>
        <row r="16">
          <cell r="A16" t="str">
            <v>吕苑</v>
          </cell>
          <cell r="B16">
            <v>13</v>
          </cell>
          <cell r="C16">
            <v>76.7</v>
          </cell>
          <cell r="D16" t="str">
            <v>/</v>
          </cell>
          <cell r="E16" t="str">
            <v>/</v>
          </cell>
          <cell r="F16" t="str">
            <v>/</v>
          </cell>
          <cell r="G16" t="str">
            <v>/</v>
          </cell>
        </row>
        <row r="17">
          <cell r="A17" t="str">
            <v>美丽</v>
          </cell>
          <cell r="B17">
            <v>10</v>
          </cell>
          <cell r="C17">
            <v>82.6</v>
          </cell>
          <cell r="D17" t="str">
            <v>/</v>
          </cell>
          <cell r="E17" t="str">
            <v>/</v>
          </cell>
          <cell r="F17" t="str">
            <v>/</v>
          </cell>
          <cell r="G17" t="str">
            <v>/</v>
          </cell>
        </row>
        <row r="18">
          <cell r="A18" t="str">
            <v>武连杰</v>
          </cell>
          <cell r="B18">
            <v>22</v>
          </cell>
          <cell r="C18">
            <v>74.2</v>
          </cell>
          <cell r="D18" t="str">
            <v>/</v>
          </cell>
          <cell r="E18" t="str">
            <v>/</v>
          </cell>
          <cell r="F18" t="str">
            <v>/</v>
          </cell>
          <cell r="G18" t="str">
            <v>/</v>
          </cell>
        </row>
        <row r="19">
          <cell r="A19" t="str">
            <v>王艺璇</v>
          </cell>
          <cell r="B19">
            <v>14</v>
          </cell>
          <cell r="C19">
            <v>79.2</v>
          </cell>
          <cell r="D19" t="str">
            <v>/</v>
          </cell>
          <cell r="E19" t="str">
            <v>/</v>
          </cell>
          <cell r="F19" t="str">
            <v>/</v>
          </cell>
          <cell r="G19" t="str">
            <v>/</v>
          </cell>
        </row>
        <row r="20">
          <cell r="A20" t="str">
            <v>王娇娇</v>
          </cell>
          <cell r="B20">
            <v>18</v>
          </cell>
          <cell r="C20">
            <v>77.6</v>
          </cell>
          <cell r="D20" t="str">
            <v>/</v>
          </cell>
          <cell r="E20" t="str">
            <v>/</v>
          </cell>
          <cell r="F20" t="str">
            <v>/</v>
          </cell>
          <cell r="G20" t="str">
            <v>/</v>
          </cell>
        </row>
        <row r="21">
          <cell r="A21" t="str">
            <v>闫明璐</v>
          </cell>
          <cell r="B21">
            <v>20</v>
          </cell>
          <cell r="C21">
            <v>72.9</v>
          </cell>
          <cell r="D21" t="str">
            <v>/</v>
          </cell>
          <cell r="E21" t="str">
            <v>/</v>
          </cell>
          <cell r="F21" t="str">
            <v>/</v>
          </cell>
          <cell r="G21" t="str">
            <v>/</v>
          </cell>
        </row>
        <row r="22">
          <cell r="A22" t="str">
            <v>朱珠</v>
          </cell>
          <cell r="B22">
            <v>5</v>
          </cell>
          <cell r="C22">
            <v>64.8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</row>
        <row r="23">
          <cell r="A23" t="str">
            <v>包东艳</v>
          </cell>
          <cell r="B23">
            <v>11</v>
          </cell>
          <cell r="C23">
            <v>62.1</v>
          </cell>
          <cell r="D23" t="str">
            <v>/</v>
          </cell>
          <cell r="E23" t="str">
            <v>/</v>
          </cell>
          <cell r="F23" t="str">
            <v>/</v>
          </cell>
          <cell r="G23" t="str">
            <v>/</v>
          </cell>
        </row>
        <row r="24">
          <cell r="A24" t="str">
            <v>梁楠</v>
          </cell>
          <cell r="B24">
            <v>2</v>
          </cell>
          <cell r="C24">
            <v>61.6</v>
          </cell>
          <cell r="D24" t="str">
            <v>/</v>
          </cell>
          <cell r="E24" t="str">
            <v>/</v>
          </cell>
          <cell r="F24" t="str">
            <v>/</v>
          </cell>
          <cell r="G24" t="str">
            <v>/</v>
          </cell>
        </row>
        <row r="25">
          <cell r="A25" t="str">
            <v>卢晓岚</v>
          </cell>
          <cell r="B25">
            <v>28</v>
          </cell>
          <cell r="C25">
            <v>60.6</v>
          </cell>
          <cell r="D25" t="str">
            <v>/</v>
          </cell>
          <cell r="E25" t="str">
            <v>/</v>
          </cell>
          <cell r="F25" t="str">
            <v>/</v>
          </cell>
          <cell r="G25" t="str">
            <v>/</v>
          </cell>
        </row>
        <row r="26">
          <cell r="A26" t="str">
            <v>薛冉</v>
          </cell>
          <cell r="B26">
            <v>31</v>
          </cell>
          <cell r="C26">
            <v>77.5</v>
          </cell>
          <cell r="D26" t="str">
            <v>/</v>
          </cell>
          <cell r="E26" t="str">
            <v>/</v>
          </cell>
          <cell r="F26" t="str">
            <v>/</v>
          </cell>
          <cell r="G26" t="str">
            <v>/</v>
          </cell>
        </row>
        <row r="27">
          <cell r="A27" t="str">
            <v>陈芳芳</v>
          </cell>
          <cell r="B27">
            <v>30</v>
          </cell>
          <cell r="C27">
            <v>69.7</v>
          </cell>
          <cell r="D27" t="str">
            <v>/</v>
          </cell>
          <cell r="E27" t="str">
            <v>/</v>
          </cell>
          <cell r="F27" t="str">
            <v>/</v>
          </cell>
          <cell r="G27" t="str">
            <v>/</v>
          </cell>
        </row>
        <row r="28">
          <cell r="A28" t="str">
            <v>艾嵘</v>
          </cell>
          <cell r="B28">
            <v>17</v>
          </cell>
          <cell r="C28">
            <v>72.1</v>
          </cell>
          <cell r="D28" t="str">
            <v>/</v>
          </cell>
          <cell r="E28" t="str">
            <v>/</v>
          </cell>
          <cell r="F28" t="str">
            <v>/</v>
          </cell>
          <cell r="G28" t="str">
            <v>/</v>
          </cell>
        </row>
        <row r="29">
          <cell r="A29" t="str">
            <v>翟依娜</v>
          </cell>
          <cell r="B29">
            <v>16</v>
          </cell>
          <cell r="C29">
            <v>73.02</v>
          </cell>
          <cell r="D29" t="str">
            <v>/</v>
          </cell>
          <cell r="E29" t="str">
            <v>/</v>
          </cell>
          <cell r="F29" t="str">
            <v>/</v>
          </cell>
          <cell r="G29" t="str">
            <v>/</v>
          </cell>
        </row>
        <row r="30">
          <cell r="A30" t="str">
            <v>李雅星</v>
          </cell>
          <cell r="B30">
            <v>6</v>
          </cell>
          <cell r="C30">
            <v>62.5</v>
          </cell>
          <cell r="D30" t="str">
            <v>/</v>
          </cell>
          <cell r="E30" t="str">
            <v>/</v>
          </cell>
          <cell r="F30" t="str">
            <v>/</v>
          </cell>
          <cell r="G30" t="str">
            <v>/</v>
          </cell>
        </row>
        <row r="31">
          <cell r="A31" t="str">
            <v>黄晶晶</v>
          </cell>
          <cell r="B31">
            <v>21</v>
          </cell>
          <cell r="C31">
            <v>71</v>
          </cell>
          <cell r="D31" t="str">
            <v>/</v>
          </cell>
          <cell r="E31" t="str">
            <v>/</v>
          </cell>
          <cell r="F31" t="str">
            <v>/</v>
          </cell>
          <cell r="G31" t="str">
            <v>/</v>
          </cell>
        </row>
        <row r="32">
          <cell r="A32" t="str">
            <v>胡哲敏</v>
          </cell>
          <cell r="B32">
            <v>27</v>
          </cell>
          <cell r="C32">
            <v>66.82</v>
          </cell>
          <cell r="D32" t="str">
            <v>/</v>
          </cell>
          <cell r="E32" t="str">
            <v>/</v>
          </cell>
          <cell r="F32" t="str">
            <v>/</v>
          </cell>
          <cell r="G32" t="str">
            <v>/</v>
          </cell>
        </row>
        <row r="33">
          <cell r="A33" t="str">
            <v>郝淑琴</v>
          </cell>
          <cell r="B33">
            <v>8</v>
          </cell>
          <cell r="C33">
            <v>59.6</v>
          </cell>
          <cell r="D33" t="str">
            <v>/</v>
          </cell>
          <cell r="E33" t="str">
            <v>/</v>
          </cell>
          <cell r="F33" t="str">
            <v>/</v>
          </cell>
          <cell r="G33" t="str">
            <v>/</v>
          </cell>
        </row>
        <row r="34">
          <cell r="A34" t="str">
            <v>韩月</v>
          </cell>
          <cell r="B34">
            <v>25</v>
          </cell>
          <cell r="C34">
            <v>74.5</v>
          </cell>
          <cell r="D34" t="str">
            <v>/</v>
          </cell>
          <cell r="E34" t="str">
            <v>/</v>
          </cell>
          <cell r="F34" t="str">
            <v>/</v>
          </cell>
          <cell r="G34" t="str">
            <v>/</v>
          </cell>
        </row>
        <row r="35">
          <cell r="A35" t="str">
            <v>蒙晓利</v>
          </cell>
          <cell r="B35">
            <v>24</v>
          </cell>
          <cell r="C35">
            <v>77.2</v>
          </cell>
          <cell r="D35" t="str">
            <v>/</v>
          </cell>
          <cell r="E35" t="str">
            <v>/</v>
          </cell>
          <cell r="F35" t="str">
            <v>/</v>
          </cell>
          <cell r="G35" t="str">
            <v>/</v>
          </cell>
        </row>
        <row r="36">
          <cell r="A36" t="str">
            <v>王梦迪</v>
          </cell>
          <cell r="B36">
            <v>3</v>
          </cell>
          <cell r="C36">
            <v>69</v>
          </cell>
          <cell r="D36" t="str">
            <v>/</v>
          </cell>
          <cell r="E36" t="str">
            <v>/</v>
          </cell>
          <cell r="F36" t="str">
            <v>/</v>
          </cell>
          <cell r="G36" t="str">
            <v>/</v>
          </cell>
        </row>
        <row r="37">
          <cell r="A37" t="str">
            <v>马源</v>
          </cell>
          <cell r="B37">
            <v>33</v>
          </cell>
          <cell r="C37">
            <v>72.66</v>
          </cell>
          <cell r="D37" t="str">
            <v>/</v>
          </cell>
          <cell r="E37" t="str">
            <v>/</v>
          </cell>
          <cell r="F37" t="str">
            <v>/</v>
          </cell>
          <cell r="G37" t="str">
            <v>/</v>
          </cell>
        </row>
        <row r="38">
          <cell r="A38" t="str">
            <v>杨艳坤</v>
          </cell>
          <cell r="B38" t="str">
            <v>缺考</v>
          </cell>
          <cell r="C38" t="str">
            <v>/</v>
          </cell>
          <cell r="D38" t="str">
            <v>/</v>
          </cell>
          <cell r="E38" t="str">
            <v>/</v>
          </cell>
          <cell r="F38" t="str">
            <v>/</v>
          </cell>
          <cell r="G38" t="str">
            <v>/</v>
          </cell>
        </row>
        <row r="39">
          <cell r="A39" t="str">
            <v>李艳</v>
          </cell>
          <cell r="B39" t="str">
            <v>缺考</v>
          </cell>
          <cell r="C39" t="str">
            <v>/</v>
          </cell>
          <cell r="D39" t="str">
            <v>/</v>
          </cell>
          <cell r="E39" t="str">
            <v>/</v>
          </cell>
          <cell r="F39" t="str">
            <v>/</v>
          </cell>
          <cell r="G39" t="str">
            <v>/</v>
          </cell>
        </row>
        <row r="40">
          <cell r="A40" t="str">
            <v>岳婷玉</v>
          </cell>
          <cell r="B40" t="str">
            <v>缺考</v>
          </cell>
          <cell r="C40" t="str">
            <v>/</v>
          </cell>
          <cell r="D40" t="str">
            <v>/</v>
          </cell>
          <cell r="E40" t="str">
            <v>/</v>
          </cell>
          <cell r="F40" t="str">
            <v>/</v>
          </cell>
          <cell r="G40" t="str">
            <v>/</v>
          </cell>
        </row>
        <row r="41">
          <cell r="A41" t="str">
            <v>乌云苏都</v>
          </cell>
          <cell r="B41" t="str">
            <v>缺考</v>
          </cell>
          <cell r="C41" t="str">
            <v>/</v>
          </cell>
          <cell r="D41" t="str">
            <v>/</v>
          </cell>
          <cell r="E41" t="str">
            <v>/</v>
          </cell>
          <cell r="F41" t="str">
            <v>/</v>
          </cell>
          <cell r="G41" t="str">
            <v>/</v>
          </cell>
        </row>
        <row r="42">
          <cell r="A42" t="str">
            <v>曹晓晓</v>
          </cell>
          <cell r="B42" t="str">
            <v>缺考</v>
          </cell>
          <cell r="C42" t="str">
            <v>/</v>
          </cell>
          <cell r="D42" t="str">
            <v>/</v>
          </cell>
          <cell r="E42" t="str">
            <v>/</v>
          </cell>
          <cell r="F42" t="str">
            <v>/</v>
          </cell>
          <cell r="G42" t="str">
            <v>/</v>
          </cell>
        </row>
        <row r="43">
          <cell r="A43" t="str">
            <v>刘玥含</v>
          </cell>
          <cell r="B43" t="str">
            <v>缺考</v>
          </cell>
          <cell r="C43" t="str">
            <v>/</v>
          </cell>
          <cell r="D43" t="str">
            <v>/</v>
          </cell>
          <cell r="E43" t="str">
            <v>/</v>
          </cell>
          <cell r="F43" t="str">
            <v>/</v>
          </cell>
          <cell r="G43" t="str">
            <v>/</v>
          </cell>
        </row>
        <row r="44">
          <cell r="A44" t="str">
            <v>张宇轩</v>
          </cell>
          <cell r="B44" t="str">
            <v>缺考</v>
          </cell>
          <cell r="C44" t="str">
            <v>/</v>
          </cell>
          <cell r="D44" t="str">
            <v>/</v>
          </cell>
          <cell r="E44" t="str">
            <v>/</v>
          </cell>
          <cell r="F44" t="str">
            <v>/</v>
          </cell>
          <cell r="G44" t="str">
            <v>/</v>
          </cell>
        </row>
        <row r="45">
          <cell r="A45" t="str">
            <v>王世奥</v>
          </cell>
          <cell r="B45" t="str">
            <v>缺考</v>
          </cell>
          <cell r="C45" t="str">
            <v>/</v>
          </cell>
          <cell r="D45" t="str">
            <v>/</v>
          </cell>
          <cell r="E45" t="str">
            <v>/</v>
          </cell>
          <cell r="F45" t="str">
            <v>/</v>
          </cell>
          <cell r="G45" t="str">
            <v>/</v>
          </cell>
        </row>
        <row r="46">
          <cell r="A46" t="str">
            <v>杨浩婷</v>
          </cell>
          <cell r="B46" t="str">
            <v>缺考</v>
          </cell>
          <cell r="C46" t="str">
            <v>/</v>
          </cell>
          <cell r="D46" t="str">
            <v>/</v>
          </cell>
          <cell r="E46" t="str">
            <v>/</v>
          </cell>
          <cell r="F46" t="str">
            <v>/</v>
          </cell>
          <cell r="G46" t="str">
            <v>/</v>
          </cell>
        </row>
        <row r="47">
          <cell r="A47" t="str">
            <v>嘎力巴</v>
          </cell>
          <cell r="B47" t="str">
            <v>缺考</v>
          </cell>
          <cell r="C47" t="str">
            <v>/</v>
          </cell>
          <cell r="D47" t="str">
            <v>/</v>
          </cell>
          <cell r="E47" t="str">
            <v>/</v>
          </cell>
          <cell r="F47" t="str">
            <v>/</v>
          </cell>
          <cell r="G47" t="str">
            <v>/</v>
          </cell>
        </row>
        <row r="48">
          <cell r="A48" t="str">
            <v>李星星</v>
          </cell>
          <cell r="B48" t="str">
            <v>缺考</v>
          </cell>
          <cell r="C48" t="str">
            <v>/</v>
          </cell>
          <cell r="D48" t="str">
            <v>/</v>
          </cell>
          <cell r="E48" t="str">
            <v>/</v>
          </cell>
          <cell r="F48" t="str">
            <v>/</v>
          </cell>
          <cell r="G48" t="str">
            <v>/</v>
          </cell>
        </row>
        <row r="49">
          <cell r="A49" t="str">
            <v>乌仁</v>
          </cell>
          <cell r="B49" t="str">
            <v>缺考</v>
          </cell>
          <cell r="C49" t="str">
            <v>/</v>
          </cell>
          <cell r="D49" t="str">
            <v>/</v>
          </cell>
          <cell r="E49" t="str">
            <v>/</v>
          </cell>
          <cell r="F49" t="str">
            <v>/</v>
          </cell>
          <cell r="G49" t="str">
            <v>/</v>
          </cell>
        </row>
        <row r="50">
          <cell r="A50" t="str">
            <v>苗雨欣</v>
          </cell>
          <cell r="B50" t="str">
            <v>缺考</v>
          </cell>
          <cell r="C50" t="str">
            <v>/</v>
          </cell>
          <cell r="D50" t="str">
            <v>/</v>
          </cell>
          <cell r="E50" t="str">
            <v>/</v>
          </cell>
          <cell r="F50" t="str">
            <v>/</v>
          </cell>
          <cell r="G50" t="str">
            <v>/</v>
          </cell>
        </row>
        <row r="51">
          <cell r="A51" t="str">
            <v>阿碧雅</v>
          </cell>
          <cell r="B51" t="str">
            <v>缺考</v>
          </cell>
          <cell r="C51" t="str">
            <v>/</v>
          </cell>
          <cell r="D51" t="str">
            <v>/</v>
          </cell>
          <cell r="E51" t="str">
            <v>/</v>
          </cell>
          <cell r="F51" t="str">
            <v>/</v>
          </cell>
          <cell r="G51" t="str">
            <v>/</v>
          </cell>
        </row>
        <row r="52">
          <cell r="A52" t="str">
            <v>汤懿群</v>
          </cell>
          <cell r="B52" t="str">
            <v>缺考</v>
          </cell>
          <cell r="C52" t="str">
            <v>/</v>
          </cell>
          <cell r="D52" t="str">
            <v>/</v>
          </cell>
          <cell r="E52" t="str">
            <v>/</v>
          </cell>
          <cell r="F52" t="str">
            <v>/</v>
          </cell>
          <cell r="G52" t="str">
            <v>/</v>
          </cell>
        </row>
        <row r="53">
          <cell r="A53" t="str">
            <v>乔博</v>
          </cell>
          <cell r="B53" t="str">
            <v>缺考</v>
          </cell>
          <cell r="C53" t="str">
            <v>/</v>
          </cell>
          <cell r="D53" t="str">
            <v>/</v>
          </cell>
          <cell r="E53" t="str">
            <v>/</v>
          </cell>
          <cell r="F53" t="str">
            <v>/</v>
          </cell>
          <cell r="G53" t="str">
            <v>/</v>
          </cell>
        </row>
        <row r="54">
          <cell r="A54" t="str">
            <v>陈曦</v>
          </cell>
          <cell r="B54" t="str">
            <v>缺考</v>
          </cell>
          <cell r="C54" t="str">
            <v>/</v>
          </cell>
          <cell r="D54" t="str">
            <v>/</v>
          </cell>
          <cell r="E54" t="str">
            <v>/</v>
          </cell>
          <cell r="F54" t="str">
            <v>/</v>
          </cell>
          <cell r="G54" t="str">
            <v>/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考试岗位：京剧男演员                          日期：2025年1月14日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敖荣昌</v>
          </cell>
          <cell r="B4" t="str">
            <v>1（文戏）</v>
          </cell>
          <cell r="C4">
            <v>90.4</v>
          </cell>
          <cell r="D4" t="str">
            <v>D1</v>
          </cell>
          <cell r="E4">
            <v>92.9</v>
          </cell>
          <cell r="F4">
            <v>91.4</v>
          </cell>
        </row>
        <row r="5">
          <cell r="A5" t="str">
            <v>周佳豪</v>
          </cell>
          <cell r="B5" t="str">
            <v>4（武戏）</v>
          </cell>
          <cell r="C5">
            <v>86.7</v>
          </cell>
          <cell r="D5" t="str">
            <v>C3</v>
          </cell>
          <cell r="E5">
            <v>88.8</v>
          </cell>
          <cell r="F5">
            <v>87.54</v>
          </cell>
        </row>
        <row r="6">
          <cell r="A6" t="str">
            <v>米浩宁</v>
          </cell>
          <cell r="B6" t="str">
            <v>2（武戏）</v>
          </cell>
          <cell r="C6">
            <v>86.1</v>
          </cell>
          <cell r="D6" t="str">
            <v>C1</v>
          </cell>
          <cell r="E6">
            <v>85.8</v>
          </cell>
          <cell r="F6">
            <v>85.98</v>
          </cell>
        </row>
        <row r="7">
          <cell r="A7" t="str">
            <v>李佳义</v>
          </cell>
          <cell r="B7" t="str">
            <v>3（武戏）</v>
          </cell>
          <cell r="C7">
            <v>86.6</v>
          </cell>
          <cell r="D7" t="str">
            <v>C2</v>
          </cell>
          <cell r="E7">
            <v>84.4</v>
          </cell>
          <cell r="F7">
            <v>85.72</v>
          </cell>
        </row>
        <row r="8">
          <cell r="A8" t="str">
            <v>丁朝岩</v>
          </cell>
          <cell r="B8" t="str">
            <v>1（武戏）</v>
          </cell>
          <cell r="C8">
            <v>83.8</v>
          </cell>
          <cell r="D8" t="str">
            <v>C4</v>
          </cell>
          <cell r="E8">
            <v>88.6</v>
          </cell>
          <cell r="F8">
            <v>85.72</v>
          </cell>
        </row>
        <row r="9">
          <cell r="A9" t="str">
            <v>唐铭俊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综合成绩汇总表</v>
          </cell>
        </row>
        <row r="2">
          <cell r="A2" t="str">
            <v>考试岗位：京剧女演员                         日期：2025年1月14日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张书梦</v>
          </cell>
          <cell r="B4" t="str">
            <v>3（文）</v>
          </cell>
          <cell r="C4">
            <v>91.7</v>
          </cell>
          <cell r="D4" t="str">
            <v>B1（文）</v>
          </cell>
          <cell r="E4">
            <v>92.5</v>
          </cell>
          <cell r="F4">
            <v>92.02</v>
          </cell>
        </row>
        <row r="5">
          <cell r="A5" t="str">
            <v>张瑀然</v>
          </cell>
          <cell r="B5" t="str">
            <v>4（文）</v>
          </cell>
          <cell r="C5">
            <v>88.9</v>
          </cell>
          <cell r="D5" t="str">
            <v>B4（文）</v>
          </cell>
          <cell r="E5">
            <v>94.8</v>
          </cell>
          <cell r="F5">
            <v>91.26</v>
          </cell>
        </row>
        <row r="6">
          <cell r="A6" t="str">
            <v>冯珞涵</v>
          </cell>
          <cell r="B6" t="str">
            <v>6（文）</v>
          </cell>
          <cell r="C6">
            <v>88</v>
          </cell>
          <cell r="D6" t="str">
            <v>B3（文）</v>
          </cell>
          <cell r="E6">
            <v>91.5</v>
          </cell>
          <cell r="F6">
            <v>89.4</v>
          </cell>
        </row>
        <row r="7">
          <cell r="A7" t="str">
            <v>李丹宁</v>
          </cell>
          <cell r="B7" t="str">
            <v>1（文）</v>
          </cell>
          <cell r="C7">
            <v>87</v>
          </cell>
          <cell r="D7" t="str">
            <v>B5（文）</v>
          </cell>
          <cell r="E7">
            <v>92.6</v>
          </cell>
          <cell r="F7">
            <v>89.24</v>
          </cell>
        </row>
        <row r="8">
          <cell r="A8" t="str">
            <v>范晨雨</v>
          </cell>
          <cell r="B8" t="str">
            <v>5（文）</v>
          </cell>
          <cell r="C8">
            <v>83</v>
          </cell>
          <cell r="D8" t="str">
            <v>B2（文）</v>
          </cell>
          <cell r="E8">
            <v>91.3</v>
          </cell>
          <cell r="F8">
            <v>86.32</v>
          </cell>
        </row>
        <row r="9">
          <cell r="A9" t="str">
            <v>李帅</v>
          </cell>
          <cell r="B9" t="str">
            <v>3（武）</v>
          </cell>
          <cell r="C9">
            <v>82.8</v>
          </cell>
          <cell r="D9" t="str">
            <v>A1（武）</v>
          </cell>
          <cell r="E9">
            <v>91.5</v>
          </cell>
          <cell r="F9">
            <v>86.28</v>
          </cell>
        </row>
        <row r="10">
          <cell r="A10" t="str">
            <v>王彦龙</v>
          </cell>
          <cell r="B10" t="str">
            <v>1(武）</v>
          </cell>
          <cell r="C10">
            <v>82.3</v>
          </cell>
          <cell r="D10" t="str">
            <v>/</v>
          </cell>
          <cell r="E10" t="str">
            <v>/</v>
          </cell>
          <cell r="F10" t="str">
            <v>/</v>
          </cell>
        </row>
        <row r="11">
          <cell r="A11" t="str">
            <v>赵佳琪</v>
          </cell>
          <cell r="B11" t="str">
            <v>2（文）</v>
          </cell>
          <cell r="C11">
            <v>80.6</v>
          </cell>
          <cell r="D11" t="str">
            <v>/</v>
          </cell>
          <cell r="E11" t="str">
            <v>/</v>
          </cell>
          <cell r="F11" t="str">
            <v>/</v>
          </cell>
        </row>
        <row r="12">
          <cell r="A12" t="str">
            <v>蔡奇芮</v>
          </cell>
          <cell r="B12" t="str">
            <v>4（武）</v>
          </cell>
          <cell r="C12">
            <v>78.3</v>
          </cell>
          <cell r="D12" t="str">
            <v>/</v>
          </cell>
          <cell r="E12" t="str">
            <v>/</v>
          </cell>
          <cell r="F12" t="str">
            <v>/</v>
          </cell>
        </row>
        <row r="13">
          <cell r="A13" t="str">
            <v>田子涵</v>
          </cell>
          <cell r="B13" t="str">
            <v>2（武）</v>
          </cell>
          <cell r="C13">
            <v>74.1</v>
          </cell>
          <cell r="D13" t="str">
            <v>/</v>
          </cell>
          <cell r="E13" t="str">
            <v>/</v>
          </cell>
          <cell r="F13" t="str">
            <v>/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考试岗位：京剧月琴演奏员                             日期：2025年1月15日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张时玮</v>
          </cell>
          <cell r="B4">
            <v>3</v>
          </cell>
          <cell r="C4">
            <v>93.9</v>
          </cell>
          <cell r="D4" t="str">
            <v>E2</v>
          </cell>
          <cell r="E4">
            <v>92.7</v>
          </cell>
          <cell r="F4">
            <v>93.42</v>
          </cell>
        </row>
        <row r="5">
          <cell r="A5" t="str">
            <v>庞美慧子</v>
          </cell>
          <cell r="B5">
            <v>1</v>
          </cell>
          <cell r="C5">
            <v>87.6</v>
          </cell>
          <cell r="D5" t="str">
            <v>E1</v>
          </cell>
          <cell r="E5">
            <v>90.6</v>
          </cell>
          <cell r="F5">
            <v>88.8</v>
          </cell>
        </row>
        <row r="6">
          <cell r="A6" t="str">
            <v>陶宏宇</v>
          </cell>
          <cell r="B6">
            <v>2</v>
          </cell>
          <cell r="C6">
            <v>84.2</v>
          </cell>
          <cell r="D6" t="str">
            <v>E3</v>
          </cell>
          <cell r="E6">
            <v>87.2</v>
          </cell>
          <cell r="F6">
            <v>85.4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考试岗位：京剧三弦演奏员                             日期：2025年1月15日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贾真诚</v>
          </cell>
          <cell r="B4">
            <v>3</v>
          </cell>
          <cell r="C4">
            <v>91.3</v>
          </cell>
          <cell r="D4" t="str">
            <v>F1</v>
          </cell>
          <cell r="E4">
            <v>91.4</v>
          </cell>
          <cell r="F4">
            <v>91.34</v>
          </cell>
        </row>
        <row r="5">
          <cell r="A5" t="str">
            <v>崔皓妍</v>
          </cell>
          <cell r="B5">
            <v>1</v>
          </cell>
          <cell r="C5">
            <v>90.2</v>
          </cell>
          <cell r="D5" t="str">
            <v>F3</v>
          </cell>
          <cell r="E5">
            <v>92.4</v>
          </cell>
          <cell r="F5">
            <v>91.08</v>
          </cell>
        </row>
        <row r="6">
          <cell r="A6" t="str">
            <v>王鲁鹏</v>
          </cell>
          <cell r="B6">
            <v>2</v>
          </cell>
          <cell r="C6">
            <v>88.5</v>
          </cell>
          <cell r="D6" t="str">
            <v>F2</v>
          </cell>
          <cell r="E6">
            <v>85.6</v>
          </cell>
          <cell r="F6">
            <v>87.34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考试岗位：马头琴演奏员（高校毕业生岗位）             日期：2025年1月11日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</row>
        <row r="4">
          <cell r="A4" t="str">
            <v>德乐海</v>
          </cell>
          <cell r="B4">
            <v>6</v>
          </cell>
          <cell r="C4">
            <v>92.2</v>
          </cell>
          <cell r="D4" t="str">
            <v>A1</v>
          </cell>
          <cell r="E4">
            <v>92.9</v>
          </cell>
          <cell r="F4">
            <v>92.48</v>
          </cell>
        </row>
        <row r="5">
          <cell r="A5" t="str">
            <v>青达钢</v>
          </cell>
          <cell r="B5">
            <v>7</v>
          </cell>
          <cell r="C5">
            <v>90.9</v>
          </cell>
          <cell r="D5" t="str">
            <v>A3</v>
          </cell>
          <cell r="E5">
            <v>92.6</v>
          </cell>
          <cell r="F5">
            <v>91.58</v>
          </cell>
        </row>
        <row r="6">
          <cell r="A6" t="str">
            <v>其勒格日</v>
          </cell>
          <cell r="B6">
            <v>10</v>
          </cell>
          <cell r="C6">
            <v>89.1</v>
          </cell>
          <cell r="D6" t="str">
            <v>A2</v>
          </cell>
          <cell r="E6">
            <v>85.92</v>
          </cell>
          <cell r="F6">
            <v>87.83</v>
          </cell>
        </row>
        <row r="7">
          <cell r="A7" t="str">
            <v>包泽奇</v>
          </cell>
          <cell r="B7">
            <v>8</v>
          </cell>
          <cell r="C7">
            <v>81.9</v>
          </cell>
          <cell r="D7" t="str">
            <v>/</v>
          </cell>
          <cell r="E7" t="str">
            <v>/</v>
          </cell>
          <cell r="F7" t="str">
            <v>/</v>
          </cell>
        </row>
        <row r="8">
          <cell r="A8" t="str">
            <v>敖日格勒</v>
          </cell>
          <cell r="B8">
            <v>4</v>
          </cell>
          <cell r="C8">
            <v>86.6</v>
          </cell>
          <cell r="D8" t="str">
            <v>/</v>
          </cell>
          <cell r="E8" t="str">
            <v>/</v>
          </cell>
          <cell r="F8" t="str">
            <v>/</v>
          </cell>
        </row>
        <row r="9">
          <cell r="A9" t="str">
            <v>文明</v>
          </cell>
          <cell r="B9">
            <v>3</v>
          </cell>
          <cell r="C9">
            <v>77.7</v>
          </cell>
          <cell r="D9" t="str">
            <v>/</v>
          </cell>
          <cell r="E9" t="str">
            <v>/</v>
          </cell>
          <cell r="F9" t="str">
            <v>/</v>
          </cell>
        </row>
        <row r="10">
          <cell r="A10" t="str">
            <v>常富</v>
          </cell>
          <cell r="B10">
            <v>5</v>
          </cell>
          <cell r="C10">
            <v>82.54</v>
          </cell>
          <cell r="D10" t="str">
            <v>/</v>
          </cell>
          <cell r="E10" t="str">
            <v>/</v>
          </cell>
          <cell r="F10" t="str">
            <v>/</v>
          </cell>
        </row>
        <row r="11">
          <cell r="A11" t="str">
            <v>珠娜</v>
          </cell>
          <cell r="B11">
            <v>9</v>
          </cell>
          <cell r="C11">
            <v>81.76</v>
          </cell>
          <cell r="D11" t="str">
            <v>/</v>
          </cell>
          <cell r="E11" t="str">
            <v>/</v>
          </cell>
          <cell r="F11" t="str">
            <v>/</v>
          </cell>
        </row>
        <row r="12">
          <cell r="A12" t="str">
            <v>佛子怡</v>
          </cell>
          <cell r="B12">
            <v>2</v>
          </cell>
          <cell r="C12">
            <v>65</v>
          </cell>
          <cell r="D12" t="str">
            <v>/</v>
          </cell>
          <cell r="E12" t="str">
            <v>/</v>
          </cell>
          <cell r="F12" t="str">
            <v>/</v>
          </cell>
        </row>
        <row r="13">
          <cell r="A13" t="str">
            <v>特日棍</v>
          </cell>
          <cell r="B13">
            <v>1</v>
          </cell>
          <cell r="C13">
            <v>77.5</v>
          </cell>
          <cell r="D13" t="str">
            <v>/</v>
          </cell>
          <cell r="E13" t="str">
            <v>/</v>
          </cell>
          <cell r="F13" t="str">
            <v>/</v>
          </cell>
        </row>
        <row r="14">
          <cell r="A14" t="str">
            <v>满达胡</v>
          </cell>
          <cell r="B14" t="str">
            <v>缺考</v>
          </cell>
          <cell r="C14" t="str">
            <v>/</v>
          </cell>
          <cell r="D14" t="str">
            <v>/</v>
          </cell>
          <cell r="E14" t="str">
            <v>/</v>
          </cell>
          <cell r="F14" t="str">
            <v>/</v>
          </cell>
        </row>
        <row r="15">
          <cell r="A15" t="str">
            <v>阿斯那</v>
          </cell>
          <cell r="B15" t="str">
            <v>缺考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专技成绩汇总表"/>
      <sheetName val="专技成绩张榜"/>
      <sheetName val="专素成绩汇总表"/>
      <sheetName val="专素成绩张榜"/>
      <sheetName val="综合成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内蒙古艺术剧院2025年度自主公开招聘专业人员
综合成绩公示表</v>
          </cell>
        </row>
        <row r="2">
          <cell r="A2" t="str">
            <v>考试岗位：打击乐演奏员                               日期：2025年1月11日 </v>
          </cell>
        </row>
        <row r="3">
          <cell r="A3" t="str">
            <v>姓名</v>
          </cell>
          <cell r="B3" t="str">
            <v>专业技能考试抽签号</v>
          </cell>
          <cell r="C3" t="str">
            <v>专业技能
考试成绩</v>
          </cell>
          <cell r="D3" t="str">
            <v>专业素质考试抽签号</v>
          </cell>
          <cell r="E3" t="str">
            <v>专业素质
考试成绩</v>
          </cell>
          <cell r="F3" t="str">
            <v>综合考试成绩
（专业技能*60%+专业素质*40%）</v>
          </cell>
          <cell r="G3" t="str">
            <v>综合成绩
排名</v>
          </cell>
        </row>
        <row r="4">
          <cell r="A4" t="str">
            <v>宣有博</v>
          </cell>
          <cell r="B4">
            <v>4</v>
          </cell>
          <cell r="C4">
            <v>88</v>
          </cell>
          <cell r="D4" t="str">
            <v>B3</v>
          </cell>
          <cell r="E4">
            <v>91.76</v>
          </cell>
          <cell r="F4">
            <v>89.5</v>
          </cell>
          <cell r="G4">
            <v>1</v>
          </cell>
        </row>
        <row r="5">
          <cell r="A5" t="str">
            <v>郑国庆</v>
          </cell>
          <cell r="B5">
            <v>1</v>
          </cell>
          <cell r="C5">
            <v>82</v>
          </cell>
          <cell r="D5" t="str">
            <v>B2</v>
          </cell>
          <cell r="E5">
            <v>88.14</v>
          </cell>
          <cell r="F5">
            <v>84.46</v>
          </cell>
          <cell r="G5">
            <v>2</v>
          </cell>
        </row>
        <row r="6">
          <cell r="A6" t="str">
            <v>李卓远</v>
          </cell>
          <cell r="B6">
            <v>2</v>
          </cell>
          <cell r="C6">
            <v>81.8</v>
          </cell>
          <cell r="D6" t="str">
            <v>B1</v>
          </cell>
          <cell r="E6">
            <v>86.9</v>
          </cell>
          <cell r="F6">
            <v>83.84</v>
          </cell>
          <cell r="G6">
            <v>3</v>
          </cell>
        </row>
        <row r="7">
          <cell r="A7" t="str">
            <v>王玥</v>
          </cell>
          <cell r="B7">
            <v>3</v>
          </cell>
          <cell r="C7">
            <v>77.1</v>
          </cell>
          <cell r="D7" t="str">
            <v>/</v>
          </cell>
          <cell r="E7" t="str">
            <v>/</v>
          </cell>
          <cell r="F7" t="str">
            <v>/</v>
          </cell>
          <cell r="G7" t="str">
            <v>/</v>
          </cell>
        </row>
        <row r="8">
          <cell r="A8" t="str">
            <v>郝飞宇</v>
          </cell>
          <cell r="B8">
            <v>5</v>
          </cell>
          <cell r="C8">
            <v>78.4</v>
          </cell>
          <cell r="D8" t="str">
            <v>/</v>
          </cell>
          <cell r="E8" t="str">
            <v>/</v>
          </cell>
          <cell r="F8" t="str">
            <v>/</v>
          </cell>
          <cell r="G8" t="str">
            <v>/</v>
          </cell>
        </row>
        <row r="9">
          <cell r="A9" t="str">
            <v>岳明</v>
          </cell>
          <cell r="B9" t="str">
            <v>缺考</v>
          </cell>
          <cell r="C9" t="str">
            <v>/</v>
          </cell>
          <cell r="D9" t="str">
            <v>/</v>
          </cell>
          <cell r="E9" t="str">
            <v>/</v>
          </cell>
          <cell r="F9" t="str">
            <v>/</v>
          </cell>
          <cell r="G9" t="str">
            <v>/</v>
          </cell>
        </row>
        <row r="10">
          <cell r="A10" t="str">
            <v>郭辰宇</v>
          </cell>
          <cell r="B10" t="str">
            <v>缺考</v>
          </cell>
          <cell r="C10" t="str">
            <v>/</v>
          </cell>
          <cell r="D10" t="str">
            <v>/</v>
          </cell>
          <cell r="E10" t="str">
            <v>/</v>
          </cell>
          <cell r="F10" t="str">
            <v>/</v>
          </cell>
          <cell r="G10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zoomScale="80" zoomScaleNormal="80" workbookViewId="0">
      <pane ySplit="3" topLeftCell="A4" activePane="bottomLeft" state="frozen"/>
      <selection/>
      <selection pane="bottomLeft" activeCell="N4" sqref="N4:P12"/>
    </sheetView>
  </sheetViews>
  <sheetFormatPr defaultColWidth="9" defaultRowHeight="13.5"/>
  <cols>
    <col min="1" max="1" width="12.625" style="3" customWidth="1"/>
    <col min="2" max="3" width="21.625" style="4" customWidth="1"/>
    <col min="4" max="4" width="13.625" style="3" customWidth="1"/>
    <col min="5" max="5" width="20.625" style="3" customWidth="1"/>
    <col min="6" max="6" width="8.625" style="3" customWidth="1"/>
    <col min="7" max="8" width="15.625" style="3" customWidth="1"/>
    <col min="9" max="9" width="20.625" style="3" customWidth="1"/>
    <col min="10" max="10" width="15.625" style="3" customWidth="1"/>
    <col min="11" max="16379" width="8.89166666666667" style="3"/>
    <col min="16380" max="16384" width="9" style="3"/>
  </cols>
  <sheetData>
    <row r="1" s="1" customFormat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65" customHeight="1" spans="1:10">
      <c r="A3" s="7" t="s">
        <v>2</v>
      </c>
      <c r="B3" s="7" t="s">
        <v>3</v>
      </c>
      <c r="C3" s="7" t="s">
        <v>4</v>
      </c>
      <c r="D3" s="26" t="s">
        <v>5</v>
      </c>
      <c r="E3" s="26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41" customHeight="1" spans="1:10">
      <c r="A4" s="10" t="s">
        <v>12</v>
      </c>
      <c r="B4" s="10" t="s">
        <v>13</v>
      </c>
      <c r="C4" s="10" t="s">
        <v>14</v>
      </c>
      <c r="D4" s="11" t="s">
        <v>15</v>
      </c>
      <c r="E4" s="11" t="s">
        <v>16</v>
      </c>
      <c r="F4" s="11" t="s">
        <v>17</v>
      </c>
      <c r="G4" s="12">
        <f>VLOOKUP(E4,'[1]综合成绩（女）'!$A$1:$C$65536,3,0)</f>
        <v>88.6</v>
      </c>
      <c r="H4" s="12">
        <f>VLOOKUP(E4,'[1]综合成绩（女）'!$A$1:$F$65536,5,0)</f>
        <v>91.1</v>
      </c>
      <c r="I4" s="12">
        <f>VLOOKUP(E4,'[1]综合成绩（女）'!$A$1:$F$65536,6,0)</f>
        <v>89.85</v>
      </c>
      <c r="J4" s="23" t="s">
        <v>18</v>
      </c>
    </row>
    <row r="5" ht="41" customHeight="1" spans="1:10">
      <c r="A5" s="10"/>
      <c r="B5" s="10"/>
      <c r="C5" s="10"/>
      <c r="D5" s="11" t="s">
        <v>19</v>
      </c>
      <c r="E5" s="11" t="s">
        <v>20</v>
      </c>
      <c r="F5" s="11" t="s">
        <v>17</v>
      </c>
      <c r="G5" s="12">
        <f>VLOOKUP(E5,'[1]综合成绩（女）'!$A$1:$C$65536,3,0)</f>
        <v>90.6</v>
      </c>
      <c r="H5" s="12">
        <f>VLOOKUP(E5,'[1]综合成绩（女）'!$A$1:$F$65536,5,0)</f>
        <v>87.1</v>
      </c>
      <c r="I5" s="12">
        <f>VLOOKUP(E5,'[1]综合成绩（女）'!$A$1:$F$65536,6,0)</f>
        <v>88.85</v>
      </c>
      <c r="J5" s="23" t="s">
        <v>18</v>
      </c>
    </row>
    <row r="6" ht="41" customHeight="1" spans="1:10">
      <c r="A6" s="10"/>
      <c r="B6" s="10" t="s">
        <v>21</v>
      </c>
      <c r="C6" s="10" t="s">
        <v>14</v>
      </c>
      <c r="D6" s="11" t="s">
        <v>22</v>
      </c>
      <c r="E6" s="11" t="s">
        <v>23</v>
      </c>
      <c r="F6" s="11" t="s">
        <v>24</v>
      </c>
      <c r="G6" s="12">
        <f>VLOOKUP(E6,'[1]综合成绩（男）'!$A$1:$C$65536,3,0)</f>
        <v>94.7</v>
      </c>
      <c r="H6" s="12">
        <f>VLOOKUP(E6,'[1]综合成绩（男）'!$A$1:$E$65536,5,0)</f>
        <v>94.7</v>
      </c>
      <c r="I6" s="12">
        <f>VLOOKUP(E6,'[1]综合成绩（男）'!$A$1:$F$65536,6,0)</f>
        <v>94.7</v>
      </c>
      <c r="J6" s="23" t="s">
        <v>18</v>
      </c>
    </row>
    <row r="7" ht="41" customHeight="1" spans="1:10">
      <c r="A7" s="10"/>
      <c r="B7" s="10"/>
      <c r="C7" s="10"/>
      <c r="D7" s="11" t="s">
        <v>25</v>
      </c>
      <c r="E7" s="11" t="s">
        <v>26</v>
      </c>
      <c r="F7" s="11" t="s">
        <v>24</v>
      </c>
      <c r="G7" s="12">
        <f>VLOOKUP(E7,'[1]综合成绩（男）'!$A$1:$C$65536,3,0)</f>
        <v>90.7</v>
      </c>
      <c r="H7" s="12">
        <f>VLOOKUP(E7,'[1]综合成绩（男）'!$A$1:$E$65536,5,0)</f>
        <v>91.24</v>
      </c>
      <c r="I7" s="12">
        <f>VLOOKUP(E7,'[1]综合成绩（男）'!$A$1:$F$65536,6,0)</f>
        <v>90.97</v>
      </c>
      <c r="J7" s="23" t="s">
        <v>18</v>
      </c>
    </row>
    <row r="8" ht="41" customHeight="1" spans="1:10">
      <c r="A8" s="10"/>
      <c r="B8" s="10"/>
      <c r="C8" s="10"/>
      <c r="D8" s="11" t="s">
        <v>27</v>
      </c>
      <c r="E8" s="11" t="s">
        <v>28</v>
      </c>
      <c r="F8" s="11" t="s">
        <v>24</v>
      </c>
      <c r="G8" s="12">
        <f>VLOOKUP(E8,'[1]综合成绩（男）'!$A$1:$C$65536,3,0)</f>
        <v>91.5</v>
      </c>
      <c r="H8" s="12">
        <f>VLOOKUP(E8,'[1]综合成绩（男）'!$A$1:$E$65536,5,0)</f>
        <v>87.8</v>
      </c>
      <c r="I8" s="12">
        <f>VLOOKUP(E8,'[1]综合成绩（男）'!$A$1:$F$65536,6,0)</f>
        <v>89.65</v>
      </c>
      <c r="J8" s="23" t="s">
        <v>18</v>
      </c>
    </row>
    <row r="9" ht="65" customHeight="1" spans="1:10">
      <c r="A9" s="7" t="s">
        <v>2</v>
      </c>
      <c r="B9" s="7" t="s">
        <v>3</v>
      </c>
      <c r="C9" s="7" t="s">
        <v>4</v>
      </c>
      <c r="D9" s="26" t="s">
        <v>5</v>
      </c>
      <c r="E9" s="26" t="s">
        <v>6</v>
      </c>
      <c r="F9" s="8" t="s">
        <v>7</v>
      </c>
      <c r="G9" s="9" t="s">
        <v>8</v>
      </c>
      <c r="H9" s="9" t="s">
        <v>9</v>
      </c>
      <c r="I9" s="9" t="s">
        <v>29</v>
      </c>
      <c r="J9" s="9" t="s">
        <v>11</v>
      </c>
    </row>
    <row r="10" ht="41" customHeight="1" spans="1:10">
      <c r="A10" s="13" t="s">
        <v>12</v>
      </c>
      <c r="B10" s="14" t="s">
        <v>30</v>
      </c>
      <c r="C10" s="14" t="s">
        <v>14</v>
      </c>
      <c r="D10" s="15" t="s">
        <v>31</v>
      </c>
      <c r="E10" s="15" t="s">
        <v>32</v>
      </c>
      <c r="F10" s="15" t="s">
        <v>24</v>
      </c>
      <c r="G10" s="12">
        <f>VLOOKUP(E10,[29]综合成绩!$A$1:$G$65536,3,0)</f>
        <v>87.56</v>
      </c>
      <c r="H10" s="12">
        <f>VLOOKUP(E10,[29]综合成绩!$A$1:$G$65536,5,0)</f>
        <v>87.8</v>
      </c>
      <c r="I10" s="12">
        <f>VLOOKUP(E10,[29]综合成绩!$A$1:$G$65536,6,0)</f>
        <v>87.66</v>
      </c>
      <c r="J10" s="17" t="s">
        <v>18</v>
      </c>
    </row>
    <row r="11" ht="41" customHeight="1" spans="1:10">
      <c r="A11" s="16"/>
      <c r="B11" s="14"/>
      <c r="C11" s="14"/>
      <c r="D11" s="15" t="s">
        <v>33</v>
      </c>
      <c r="E11" s="15" t="s">
        <v>34</v>
      </c>
      <c r="F11" s="15" t="s">
        <v>24</v>
      </c>
      <c r="G11" s="12">
        <f>VLOOKUP(E11,[29]综合成绩!$A$1:$G$65536,3,0)</f>
        <v>88.86</v>
      </c>
      <c r="H11" s="12">
        <f>VLOOKUP(E11,[29]综合成绩!$A$1:$G$65536,5,0)</f>
        <v>84.5</v>
      </c>
      <c r="I11" s="12">
        <f>VLOOKUP(E11,[29]综合成绩!$A$1:$G$65536,6,0)</f>
        <v>87.12</v>
      </c>
      <c r="J11" s="17" t="s">
        <v>18</v>
      </c>
    </row>
    <row r="12" ht="41" customHeight="1" spans="1:10">
      <c r="A12" s="16"/>
      <c r="B12" s="17" t="s">
        <v>35</v>
      </c>
      <c r="C12" s="17" t="s">
        <v>36</v>
      </c>
      <c r="D12" s="15" t="s">
        <v>37</v>
      </c>
      <c r="E12" s="15" t="s">
        <v>38</v>
      </c>
      <c r="F12" s="15" t="s">
        <v>24</v>
      </c>
      <c r="G12" s="12">
        <f>VLOOKUP(E12,'[28]综合成绩（男）'!$A$1:$G$65536,3,0)</f>
        <v>92.16</v>
      </c>
      <c r="H12" s="12">
        <f>VLOOKUP(E12,'[28]综合成绩（男）'!$A$1:$G$65536,5,0)</f>
        <v>82.62</v>
      </c>
      <c r="I12" s="12">
        <f>VLOOKUP(E12,'[28]综合成绩（男）'!$A$1:$G$65536,6,0)</f>
        <v>88.34</v>
      </c>
      <c r="J12" s="17" t="s">
        <v>18</v>
      </c>
    </row>
    <row r="13" ht="41" customHeight="1" spans="1:10">
      <c r="A13" s="16"/>
      <c r="B13" s="17" t="s">
        <v>39</v>
      </c>
      <c r="C13" s="17" t="s">
        <v>14</v>
      </c>
      <c r="D13" s="15" t="s">
        <v>40</v>
      </c>
      <c r="E13" s="15" t="s">
        <v>41</v>
      </c>
      <c r="F13" s="15" t="s">
        <v>24</v>
      </c>
      <c r="G13" s="12">
        <f>VLOOKUP(E13,[30]综合成绩!$A$1:$G$65536,3,0)</f>
        <v>83.4</v>
      </c>
      <c r="H13" s="12">
        <f>VLOOKUP(E13,[30]综合成绩!$A$1:$G$65536,5,0)</f>
        <v>83.6</v>
      </c>
      <c r="I13" s="12">
        <f>VLOOKUP(E13,[30]综合成绩!$A$1:$G$65536,6,0)</f>
        <v>83.48</v>
      </c>
      <c r="J13" s="17" t="s">
        <v>18</v>
      </c>
    </row>
    <row r="14" ht="41" customHeight="1" spans="1:10">
      <c r="A14" s="16"/>
      <c r="B14" s="17" t="s">
        <v>42</v>
      </c>
      <c r="C14" s="17" t="s">
        <v>14</v>
      </c>
      <c r="D14" s="15" t="s">
        <v>43</v>
      </c>
      <c r="E14" s="15" t="s">
        <v>44</v>
      </c>
      <c r="F14" s="15" t="s">
        <v>17</v>
      </c>
      <c r="G14" s="12">
        <f>VLOOKUP(E14,[35]综合成绩!$A$1:$G$65536,3,0)</f>
        <v>95.04</v>
      </c>
      <c r="H14" s="12">
        <f>VLOOKUP(E14,[35]综合成绩!$A$1:$G$65536,5,0)</f>
        <v>93.6</v>
      </c>
      <c r="I14" s="12">
        <f>VLOOKUP(E14,[35]综合成绩!$A$1:$G$65536,6,0)</f>
        <v>94.46</v>
      </c>
      <c r="J14" s="17" t="s">
        <v>18</v>
      </c>
    </row>
    <row r="15" ht="41" customHeight="1" spans="1:10">
      <c r="A15" s="16"/>
      <c r="B15" s="18" t="s">
        <v>45</v>
      </c>
      <c r="C15" s="17" t="s">
        <v>14</v>
      </c>
      <c r="D15" s="15" t="s">
        <v>46</v>
      </c>
      <c r="E15" s="15" t="s">
        <v>47</v>
      </c>
      <c r="F15" s="15" t="s">
        <v>24</v>
      </c>
      <c r="G15" s="12">
        <f>VLOOKUP(E15,[34]综合成绩!$A$1:$G$65536,3,0)</f>
        <v>93.9</v>
      </c>
      <c r="H15" s="12">
        <f>VLOOKUP(E15,[34]综合成绩!$A$1:$G$65536,5,0)</f>
        <v>81.3</v>
      </c>
      <c r="I15" s="12">
        <f>VLOOKUP(E15,[34]综合成绩!$A$1:$G$65536,6,0)</f>
        <v>88.86</v>
      </c>
      <c r="J15" s="18" t="s">
        <v>18</v>
      </c>
    </row>
    <row r="16" ht="41" customHeight="1" spans="1:10">
      <c r="A16" s="16"/>
      <c r="B16" s="18" t="s">
        <v>48</v>
      </c>
      <c r="C16" s="17" t="s">
        <v>14</v>
      </c>
      <c r="D16" s="11" t="s">
        <v>49</v>
      </c>
      <c r="E16" s="11" t="s">
        <v>50</v>
      </c>
      <c r="F16" s="11" t="s">
        <v>24</v>
      </c>
      <c r="G16" s="12">
        <f>VLOOKUP(E16,[31]综合成绩!$A$1:$G$65536,3,0)</f>
        <v>87.44</v>
      </c>
      <c r="H16" s="12">
        <f>VLOOKUP(E16,[31]综合成绩!$A$1:$G$65536,5,0)</f>
        <v>92.3</v>
      </c>
      <c r="I16" s="12">
        <f>VLOOKUP(E16,[31]综合成绩!$A$1:$G$65536,6,0)</f>
        <v>89.38</v>
      </c>
      <c r="J16" s="18" t="s">
        <v>18</v>
      </c>
    </row>
    <row r="17" ht="41" customHeight="1" spans="1:10">
      <c r="A17" s="16"/>
      <c r="B17" s="18" t="s">
        <v>51</v>
      </c>
      <c r="C17" s="18" t="s">
        <v>36</v>
      </c>
      <c r="D17" s="19" t="s">
        <v>52</v>
      </c>
      <c r="E17" s="19" t="s">
        <v>53</v>
      </c>
      <c r="F17" s="19" t="s">
        <v>24</v>
      </c>
      <c r="G17" s="12">
        <f>VLOOKUP(E17,[32]综合成绩!$A$1:$G$65536,3,0)</f>
        <v>84.72</v>
      </c>
      <c r="H17" s="12">
        <f>VLOOKUP(E17,[32]综合成绩!$A$1:$G$65536,5,0)</f>
        <v>74.52</v>
      </c>
      <c r="I17" s="12">
        <f>VLOOKUP(E17,[32]综合成绩!$A$1:$G$65536,6,0)</f>
        <v>80.64</v>
      </c>
      <c r="J17" s="18" t="s">
        <v>18</v>
      </c>
    </row>
    <row r="18" ht="41" customHeight="1" spans="1:10">
      <c r="A18" s="16"/>
      <c r="B18" s="18" t="s">
        <v>54</v>
      </c>
      <c r="C18" s="18" t="s">
        <v>14</v>
      </c>
      <c r="D18" s="19" t="s">
        <v>55</v>
      </c>
      <c r="E18" s="19" t="s">
        <v>56</v>
      </c>
      <c r="F18" s="19" t="s">
        <v>17</v>
      </c>
      <c r="G18" s="12">
        <f>VLOOKUP(E18,'[2]综合成绩（女） (2)'!$A$1:$C$65536,3,0)</f>
        <v>94.22</v>
      </c>
      <c r="H18" s="12">
        <f>VLOOKUP(E18,'[2]综合成绩（女） (2)'!$A$1:$E$65536,5,0)</f>
        <v>96.68</v>
      </c>
      <c r="I18" s="12">
        <f>VLOOKUP(E18,'[2]综合成绩（女） (2)'!$A$1:$F$65536,6,0)</f>
        <v>95.2</v>
      </c>
      <c r="J18" s="18" t="s">
        <v>18</v>
      </c>
    </row>
    <row r="19" ht="41" customHeight="1" spans="1:10">
      <c r="A19" s="16"/>
      <c r="B19" s="18"/>
      <c r="C19" s="18"/>
      <c r="D19" s="19" t="s">
        <v>57</v>
      </c>
      <c r="E19" s="19" t="s">
        <v>58</v>
      </c>
      <c r="F19" s="19" t="s">
        <v>17</v>
      </c>
      <c r="G19" s="12">
        <f>VLOOKUP(E19,'[2]综合成绩（女） (2)'!$A$1:$C$65536,3,0)</f>
        <v>94.34</v>
      </c>
      <c r="H19" s="12">
        <f>VLOOKUP(E19,'[2]综合成绩（女） (2)'!$A$1:$E$65536,5,0)</f>
        <v>95.64</v>
      </c>
      <c r="I19" s="12">
        <f>VLOOKUP(E19,'[2]综合成绩（女） (2)'!$A$1:$F$65536,6,0)</f>
        <v>94.86</v>
      </c>
      <c r="J19" s="18" t="s">
        <v>18</v>
      </c>
    </row>
    <row r="20" s="3" customFormat="1" ht="41" customHeight="1" spans="1:10">
      <c r="A20" s="16"/>
      <c r="B20" s="18" t="s">
        <v>59</v>
      </c>
      <c r="C20" s="20" t="s">
        <v>14</v>
      </c>
      <c r="D20" s="19" t="s">
        <v>60</v>
      </c>
      <c r="E20" s="19" t="s">
        <v>61</v>
      </c>
      <c r="F20" s="19" t="s">
        <v>24</v>
      </c>
      <c r="G20" s="12">
        <f>VLOOKUP(E20,'[2]综合成绩（男）'!$A$1:$C$65536,3,0)</f>
        <v>95.28</v>
      </c>
      <c r="H20" s="12">
        <f>VLOOKUP(E20,'[2]综合成绩（男）'!$A$1:$E$65536,5,0)</f>
        <v>96.76</v>
      </c>
      <c r="I20" s="12">
        <f>VLOOKUP(E20,'[2]综合成绩（男）'!$A$1:$F$65536,6,0)</f>
        <v>95.87</v>
      </c>
      <c r="J20" s="18" t="s">
        <v>18</v>
      </c>
    </row>
    <row r="21" s="3" customFormat="1" ht="41" customHeight="1" spans="1:10">
      <c r="A21" s="16"/>
      <c r="B21" s="18" t="s">
        <v>62</v>
      </c>
      <c r="C21" s="20" t="s">
        <v>14</v>
      </c>
      <c r="D21" s="19" t="s">
        <v>63</v>
      </c>
      <c r="E21" s="19" t="s">
        <v>64</v>
      </c>
      <c r="F21" s="19" t="s">
        <v>24</v>
      </c>
      <c r="G21" s="12">
        <f>VLOOKUP(E21,'[2]综合成绩（司鼓）'!$A$1:$C$65536,3,0)</f>
        <v>94.64</v>
      </c>
      <c r="H21" s="12">
        <f>VLOOKUP(E21,'[2]综合成绩（司鼓）'!$A$1:$E$65536,5,0)</f>
        <v>94.4</v>
      </c>
      <c r="I21" s="12">
        <f>VLOOKUP(E21,'[2]综合成绩（司鼓）'!$A$1:$F$65536,6,0)</f>
        <v>94.54</v>
      </c>
      <c r="J21" s="18" t="s">
        <v>18</v>
      </c>
    </row>
    <row r="22" s="3" customFormat="1" ht="41" customHeight="1" spans="1:10">
      <c r="A22" s="16"/>
      <c r="B22" s="18" t="s">
        <v>65</v>
      </c>
      <c r="C22" s="20" t="s">
        <v>14</v>
      </c>
      <c r="D22" s="11" t="s">
        <v>66</v>
      </c>
      <c r="E22" s="11" t="s">
        <v>67</v>
      </c>
      <c r="F22" s="11" t="s">
        <v>17</v>
      </c>
      <c r="G22" s="12">
        <f>VLOOKUP(E22,'[3]综合成绩（女）'!$A$1:$C$65536,3,0)</f>
        <v>83.8</v>
      </c>
      <c r="H22" s="12">
        <f>VLOOKUP(E22,'[3]综合成绩（女）'!$A$1:$E$65536,5,0)</f>
        <v>96.7</v>
      </c>
      <c r="I22" s="12">
        <f>VLOOKUP(E22,'[3]综合成绩（女）'!$A$1:$F$65536,6,0)</f>
        <v>88.96</v>
      </c>
      <c r="J22" s="20" t="s">
        <v>18</v>
      </c>
    </row>
    <row r="23" s="3" customFormat="1" ht="41" customHeight="1" spans="1:10">
      <c r="A23" s="16"/>
      <c r="B23" s="18" t="s">
        <v>68</v>
      </c>
      <c r="C23" s="20" t="s">
        <v>14</v>
      </c>
      <c r="D23" s="11" t="s">
        <v>69</v>
      </c>
      <c r="E23" s="11" t="s">
        <v>70</v>
      </c>
      <c r="F23" s="11" t="s">
        <v>24</v>
      </c>
      <c r="G23" s="12">
        <f>VLOOKUP(E23,'[3]综合成绩（男）'!$A$1:$C$65536,3,0)</f>
        <v>90.9</v>
      </c>
      <c r="H23" s="12">
        <f>VLOOKUP(E23,'[3]综合成绩（男）'!$A$1:$E$65536,5,0)</f>
        <v>96</v>
      </c>
      <c r="I23" s="12">
        <f>VLOOKUP(E23,'[3]综合成绩（男）'!$A$1:$F$65536,6,0)</f>
        <v>92.94</v>
      </c>
      <c r="J23" s="20" t="s">
        <v>18</v>
      </c>
    </row>
    <row r="24" ht="41" customHeight="1" spans="1:10">
      <c r="A24" s="16"/>
      <c r="B24" s="18"/>
      <c r="C24" s="20"/>
      <c r="D24" s="11" t="s">
        <v>71</v>
      </c>
      <c r="E24" s="11" t="s">
        <v>72</v>
      </c>
      <c r="F24" s="11" t="s">
        <v>24</v>
      </c>
      <c r="G24" s="12">
        <f>VLOOKUP(E24,'[3]综合成绩（男）'!$A$1:$C$65536,3,0)</f>
        <v>91.1</v>
      </c>
      <c r="H24" s="12">
        <f>VLOOKUP(E24,'[3]综合成绩（男）'!$A$1:$E$65536,5,0)</f>
        <v>92.3</v>
      </c>
      <c r="I24" s="12">
        <f>VLOOKUP(E24,'[3]综合成绩（男）'!$A$1:$F$65536,6,0)</f>
        <v>91.58</v>
      </c>
      <c r="J24" s="20" t="s">
        <v>18</v>
      </c>
    </row>
    <row r="25" ht="41" customHeight="1" spans="1:10">
      <c r="A25" s="16"/>
      <c r="B25" s="18" t="s">
        <v>73</v>
      </c>
      <c r="C25" s="20" t="s">
        <v>14</v>
      </c>
      <c r="D25" s="19" t="s">
        <v>74</v>
      </c>
      <c r="E25" s="19" t="s">
        <v>75</v>
      </c>
      <c r="F25" s="19" t="s">
        <v>17</v>
      </c>
      <c r="G25" s="12">
        <f>VLOOKUP(E25,[5]综合成绩!$A$1:$C$65536,3,0)</f>
        <v>91.7</v>
      </c>
      <c r="H25" s="12">
        <f>VLOOKUP(E25,[5]综合成绩!$A$1:$E$65536,5,0)</f>
        <v>92.5</v>
      </c>
      <c r="I25" s="12">
        <f>VLOOKUP(E25,[5]综合成绩!$A$1:$F$65536,6,0)</f>
        <v>92.02</v>
      </c>
      <c r="J25" s="18" t="s">
        <v>18</v>
      </c>
    </row>
    <row r="26" ht="41" customHeight="1" spans="1:10">
      <c r="A26" s="16"/>
      <c r="B26" s="18"/>
      <c r="C26" s="20"/>
      <c r="D26" s="19" t="s">
        <v>76</v>
      </c>
      <c r="E26" s="19" t="s">
        <v>77</v>
      </c>
      <c r="F26" s="19" t="s">
        <v>17</v>
      </c>
      <c r="G26" s="12">
        <f>VLOOKUP(E26,[5]综合成绩!$A$1:$C$65536,3,0)</f>
        <v>88.9</v>
      </c>
      <c r="H26" s="12">
        <f>VLOOKUP(E26,[5]综合成绩!$A$1:$E$65536,5,0)</f>
        <v>94.8</v>
      </c>
      <c r="I26" s="12">
        <f>VLOOKUP(E26,[5]综合成绩!$A$1:$F$65536,6,0)</f>
        <v>91.26</v>
      </c>
      <c r="J26" s="18" t="s">
        <v>18</v>
      </c>
    </row>
    <row r="27" ht="41" customHeight="1" spans="1:10">
      <c r="A27" s="16"/>
      <c r="B27" s="18" t="s">
        <v>78</v>
      </c>
      <c r="C27" s="20" t="s">
        <v>14</v>
      </c>
      <c r="D27" s="19" t="s">
        <v>79</v>
      </c>
      <c r="E27" s="19" t="s">
        <v>80</v>
      </c>
      <c r="F27" s="19" t="s">
        <v>24</v>
      </c>
      <c r="G27" s="12">
        <f>VLOOKUP(E27,[4]综合成绩!$A$1:$C$65536,3,0)</f>
        <v>90.4</v>
      </c>
      <c r="H27" s="12">
        <f>VLOOKUP(E27,[4]综合成绩!$A$1:$E$65536,5,0)</f>
        <v>92.9</v>
      </c>
      <c r="I27" s="12">
        <f>VLOOKUP(E27,[4]综合成绩!$A$1:$F$65536,6,0)</f>
        <v>91.4</v>
      </c>
      <c r="J27" s="18" t="s">
        <v>18</v>
      </c>
    </row>
    <row r="28" ht="41" customHeight="1" spans="1:10">
      <c r="A28" s="16"/>
      <c r="B28" s="18"/>
      <c r="C28" s="20"/>
      <c r="D28" s="19" t="s">
        <v>81</v>
      </c>
      <c r="E28" s="19" t="s">
        <v>82</v>
      </c>
      <c r="F28" s="19" t="s">
        <v>24</v>
      </c>
      <c r="G28" s="12">
        <f>VLOOKUP(E28,[4]综合成绩!$A$1:$C$65536,3,0)</f>
        <v>86.7</v>
      </c>
      <c r="H28" s="12">
        <f>VLOOKUP(E28,[4]综合成绩!$A$1:$E$65536,5,0)</f>
        <v>88.8</v>
      </c>
      <c r="I28" s="12">
        <f>VLOOKUP(E28,[4]综合成绩!$A$1:$F$65536,6,0)</f>
        <v>87.54</v>
      </c>
      <c r="J28" s="18" t="s">
        <v>18</v>
      </c>
    </row>
    <row r="29" ht="41" customHeight="1" spans="1:10">
      <c r="A29" s="16"/>
      <c r="B29" s="18" t="s">
        <v>83</v>
      </c>
      <c r="C29" s="20" t="s">
        <v>14</v>
      </c>
      <c r="D29" s="19" t="s">
        <v>84</v>
      </c>
      <c r="E29" s="19" t="s">
        <v>85</v>
      </c>
      <c r="F29" s="19" t="s">
        <v>24</v>
      </c>
      <c r="G29" s="12">
        <f>VLOOKUP(E29,[6]综合成绩!$A$1:$C$65536,3,0)</f>
        <v>93.9</v>
      </c>
      <c r="H29" s="12">
        <f>VLOOKUP(E29,[6]综合成绩!$A$1:$E$65536,5,0)</f>
        <v>92.7</v>
      </c>
      <c r="I29" s="12">
        <f>VLOOKUP(E29,[6]综合成绩!$A$1:$F$65536,6,0)</f>
        <v>93.42</v>
      </c>
      <c r="J29" s="18" t="s">
        <v>18</v>
      </c>
    </row>
    <row r="30" ht="41" customHeight="1" spans="1:10">
      <c r="A30" s="16"/>
      <c r="B30" s="18" t="s">
        <v>86</v>
      </c>
      <c r="C30" s="20" t="s">
        <v>14</v>
      </c>
      <c r="D30" s="19" t="s">
        <v>87</v>
      </c>
      <c r="E30" s="19" t="s">
        <v>88</v>
      </c>
      <c r="F30" s="19" t="s">
        <v>17</v>
      </c>
      <c r="G30" s="12">
        <f>VLOOKUP(E30,[7]综合成绩!$A$1:$C$65536,3,0)</f>
        <v>91.3</v>
      </c>
      <c r="H30" s="12">
        <f>VLOOKUP(E30,[7]综合成绩!$A$1:$E$65536,5,0)</f>
        <v>91.4</v>
      </c>
      <c r="I30" s="12">
        <f>VLOOKUP(E30,[7]综合成绩!$A$1:$F$65536,6,0)</f>
        <v>91.34</v>
      </c>
      <c r="J30" s="17" t="s">
        <v>18</v>
      </c>
    </row>
    <row r="31" ht="41" customHeight="1" spans="1:10">
      <c r="A31" s="16"/>
      <c r="B31" s="18" t="s">
        <v>89</v>
      </c>
      <c r="C31" s="20" t="s">
        <v>14</v>
      </c>
      <c r="D31" s="19" t="s">
        <v>90</v>
      </c>
      <c r="E31" s="19" t="s">
        <v>91</v>
      </c>
      <c r="F31" s="19" t="s">
        <v>24</v>
      </c>
      <c r="G31" s="12">
        <v>94.2</v>
      </c>
      <c r="H31" s="12">
        <v>97.9</v>
      </c>
      <c r="I31" s="12">
        <f t="shared" ref="I31:I33" si="0">ROUND(G31*60%+H31*40%,2)</f>
        <v>95.68</v>
      </c>
      <c r="J31" s="17" t="s">
        <v>18</v>
      </c>
    </row>
    <row r="32" ht="41" customHeight="1" spans="1:10">
      <c r="A32" s="16"/>
      <c r="B32" s="18" t="s">
        <v>92</v>
      </c>
      <c r="C32" s="20" t="s">
        <v>14</v>
      </c>
      <c r="D32" s="19" t="s">
        <v>93</v>
      </c>
      <c r="E32" s="19" t="s">
        <v>94</v>
      </c>
      <c r="F32" s="19" t="s">
        <v>24</v>
      </c>
      <c r="G32" s="12">
        <v>90.1</v>
      </c>
      <c r="H32" s="12">
        <v>93.6</v>
      </c>
      <c r="I32" s="12">
        <f t="shared" si="0"/>
        <v>91.5</v>
      </c>
      <c r="J32" s="17" t="s">
        <v>18</v>
      </c>
    </row>
    <row r="33" ht="41" customHeight="1" spans="1:10">
      <c r="A33" s="16"/>
      <c r="B33" s="18" t="s">
        <v>95</v>
      </c>
      <c r="C33" s="20" t="s">
        <v>14</v>
      </c>
      <c r="D33" s="19" t="s">
        <v>96</v>
      </c>
      <c r="E33" s="19" t="s">
        <v>97</v>
      </c>
      <c r="F33" s="19" t="s">
        <v>17</v>
      </c>
      <c r="G33" s="12">
        <v>89.16</v>
      </c>
      <c r="H33" s="12">
        <v>92.9</v>
      </c>
      <c r="I33" s="12">
        <f t="shared" si="0"/>
        <v>90.66</v>
      </c>
      <c r="J33" s="17" t="s">
        <v>18</v>
      </c>
    </row>
    <row r="34" ht="41" customHeight="1" spans="1:10">
      <c r="A34" s="16"/>
      <c r="B34" s="18" t="s">
        <v>98</v>
      </c>
      <c r="C34" s="14" t="s">
        <v>36</v>
      </c>
      <c r="D34" s="19" t="s">
        <v>99</v>
      </c>
      <c r="E34" s="19" t="s">
        <v>100</v>
      </c>
      <c r="F34" s="19" t="s">
        <v>24</v>
      </c>
      <c r="G34" s="12">
        <f>VLOOKUP(E34,[8]综合成绩!$A$1:$C$65536,3,0)</f>
        <v>92.2</v>
      </c>
      <c r="H34" s="12">
        <f>VLOOKUP(E34,[8]综合成绩!$A$1:$E$65536,5,0)</f>
        <v>92.9</v>
      </c>
      <c r="I34" s="12">
        <f>VLOOKUP(E34,[8]综合成绩!$A$1:$F$65536,6,0)</f>
        <v>92.48</v>
      </c>
      <c r="J34" s="17" t="s">
        <v>18</v>
      </c>
    </row>
    <row r="35" ht="41" customHeight="1" spans="1:10">
      <c r="A35" s="16"/>
      <c r="B35" s="18" t="s">
        <v>101</v>
      </c>
      <c r="C35" s="14" t="s">
        <v>14</v>
      </c>
      <c r="D35" s="19" t="s">
        <v>102</v>
      </c>
      <c r="E35" s="19" t="s">
        <v>103</v>
      </c>
      <c r="F35" s="19" t="s">
        <v>24</v>
      </c>
      <c r="G35" s="12">
        <f>VLOOKUP(E35,[9]综合成绩!$A$1:$G$65536,3,0)</f>
        <v>88</v>
      </c>
      <c r="H35" s="12">
        <f>VLOOKUP(E35,[9]综合成绩!$A$1:$G$65536,5,0)</f>
        <v>91.76</v>
      </c>
      <c r="I35" s="12">
        <f>VLOOKUP(E35,[9]综合成绩!$A$1:$G$65536,6,0)</f>
        <v>89.5</v>
      </c>
      <c r="J35" s="17" t="s">
        <v>18</v>
      </c>
    </row>
    <row r="36" ht="41" customHeight="1" spans="1:10">
      <c r="A36" s="16"/>
      <c r="B36" s="18" t="s">
        <v>104</v>
      </c>
      <c r="C36" s="14" t="s">
        <v>14</v>
      </c>
      <c r="D36" s="19" t="s">
        <v>105</v>
      </c>
      <c r="E36" s="19" t="s">
        <v>106</v>
      </c>
      <c r="F36" s="19" t="s">
        <v>24</v>
      </c>
      <c r="G36" s="12">
        <f>VLOOKUP(E36,[10]综合成绩!$A:$G,3,0)</f>
        <v>87.2</v>
      </c>
      <c r="H36" s="12">
        <f>VLOOKUP(E36,[10]综合成绩!$A:$G,5,0)</f>
        <v>92.6</v>
      </c>
      <c r="I36" s="12">
        <f>VLOOKUP(E36,[10]综合成绩!$A:$G,6,0)</f>
        <v>89.36</v>
      </c>
      <c r="J36" s="17" t="s">
        <v>18</v>
      </c>
    </row>
    <row r="37" ht="41" customHeight="1" spans="1:10">
      <c r="A37" s="16"/>
      <c r="B37" s="18" t="s">
        <v>107</v>
      </c>
      <c r="C37" s="14" t="s">
        <v>14</v>
      </c>
      <c r="D37" s="21" t="s">
        <v>108</v>
      </c>
      <c r="E37" s="21" t="s">
        <v>109</v>
      </c>
      <c r="F37" s="21" t="s">
        <v>24</v>
      </c>
      <c r="G37" s="12">
        <f>VLOOKUP(E37,[11]综合成绩!$A$1:$G$65536,3,0)</f>
        <v>83.32</v>
      </c>
      <c r="H37" s="12">
        <f>VLOOKUP(E37,[11]综合成绩!$A$1:$G$65536,5,0)</f>
        <v>89.1</v>
      </c>
      <c r="I37" s="12">
        <f>VLOOKUP(E37,[11]综合成绩!$A$1:$G$65536,6,0)</f>
        <v>85.63</v>
      </c>
      <c r="J37" s="17" t="s">
        <v>18</v>
      </c>
    </row>
    <row r="38" ht="41" customHeight="1" spans="1:10">
      <c r="A38" s="16"/>
      <c r="B38" s="18" t="s">
        <v>110</v>
      </c>
      <c r="C38" s="14" t="s">
        <v>36</v>
      </c>
      <c r="D38" s="21" t="s">
        <v>111</v>
      </c>
      <c r="E38" s="21" t="s">
        <v>112</v>
      </c>
      <c r="F38" s="21" t="s">
        <v>17</v>
      </c>
      <c r="G38" s="12">
        <f>VLOOKUP(E38,'[12]综合成绩（红纸）'!$A$1:$G$65536,3,0)</f>
        <v>91.78</v>
      </c>
      <c r="H38" s="12">
        <f>VLOOKUP(E38,'[12]综合成绩（红纸）'!$A$1:$G$65536,5,0)</f>
        <v>94.46</v>
      </c>
      <c r="I38" s="12">
        <f>VLOOKUP(E38,'[12]综合成绩（红纸）'!$A$1:$G$65536,6,0)</f>
        <v>92.85</v>
      </c>
      <c r="J38" s="17" t="s">
        <v>18</v>
      </c>
    </row>
    <row r="39" ht="41" customHeight="1" spans="1:10">
      <c r="A39" s="16"/>
      <c r="B39" s="18" t="s">
        <v>113</v>
      </c>
      <c r="C39" s="14" t="s">
        <v>14</v>
      </c>
      <c r="D39" s="21" t="s">
        <v>114</v>
      </c>
      <c r="E39" s="21" t="s">
        <v>115</v>
      </c>
      <c r="F39" s="21" t="s">
        <v>24</v>
      </c>
      <c r="G39" s="12">
        <f>VLOOKUP(E39,[13]综合成绩!$A$1:$G$65536,3,0)</f>
        <v>91.04</v>
      </c>
      <c r="H39" s="12">
        <f>VLOOKUP(E39,[13]综合成绩!$A$1:$G$65536,5,0)</f>
        <v>91</v>
      </c>
      <c r="I39" s="12">
        <f>VLOOKUP(E39,[13]综合成绩!$A$1:$G$65536,6,0)</f>
        <v>91.02</v>
      </c>
      <c r="J39" s="17" t="s">
        <v>18</v>
      </c>
    </row>
    <row r="40" ht="41" customHeight="1" spans="1:10">
      <c r="A40" s="16"/>
      <c r="B40" s="18" t="s">
        <v>116</v>
      </c>
      <c r="C40" s="14" t="s">
        <v>36</v>
      </c>
      <c r="D40" s="21" t="s">
        <v>117</v>
      </c>
      <c r="E40" s="21" t="s">
        <v>118</v>
      </c>
      <c r="F40" s="21" t="s">
        <v>17</v>
      </c>
      <c r="G40" s="12">
        <f>VLOOKUP(E40,[14]综合成绩!$A$1:$G$65536,3,0)</f>
        <v>85.6</v>
      </c>
      <c r="H40" s="12">
        <f>VLOOKUP(E40,[14]综合成绩!$A$1:$G$65536,5,0)</f>
        <v>79.6</v>
      </c>
      <c r="I40" s="12">
        <f>VLOOKUP(E40,[14]综合成绩!$A$1:$G$65536,6,0)</f>
        <v>83.2</v>
      </c>
      <c r="J40" s="17" t="s">
        <v>18</v>
      </c>
    </row>
    <row r="41" ht="41" customHeight="1" spans="1:10">
      <c r="A41" s="16"/>
      <c r="B41" s="18"/>
      <c r="C41" s="14"/>
      <c r="D41" s="21" t="s">
        <v>119</v>
      </c>
      <c r="E41" s="21" t="s">
        <v>120</v>
      </c>
      <c r="F41" s="21" t="s">
        <v>24</v>
      </c>
      <c r="G41" s="12">
        <f>VLOOKUP(E41,[14]综合成绩!$A$1:$G$65536,3,0)</f>
        <v>83.4</v>
      </c>
      <c r="H41" s="12">
        <f>VLOOKUP(E41,[14]综合成绩!$A$1:$G$65536,5,0)</f>
        <v>79.8</v>
      </c>
      <c r="I41" s="12">
        <f>VLOOKUP(E41,[14]综合成绩!$A$1:$G$65536,6,0)</f>
        <v>81.96</v>
      </c>
      <c r="J41" s="17" t="s">
        <v>18</v>
      </c>
    </row>
    <row r="42" ht="41" customHeight="1" spans="1:10">
      <c r="A42" s="16"/>
      <c r="B42" s="18" t="s">
        <v>121</v>
      </c>
      <c r="C42" s="14" t="s">
        <v>14</v>
      </c>
      <c r="D42" s="21" t="s">
        <v>122</v>
      </c>
      <c r="E42" s="21" t="s">
        <v>123</v>
      </c>
      <c r="F42" s="21" t="s">
        <v>24</v>
      </c>
      <c r="G42" s="12">
        <f>VLOOKUP(E42,[15]综合成绩!$A$1:$G$65536,3,0)</f>
        <v>88.8</v>
      </c>
      <c r="H42" s="12">
        <f>VLOOKUP(E42,[15]综合成绩!$A$1:$G$65536,5,0)</f>
        <v>91.2</v>
      </c>
      <c r="I42" s="12">
        <f>VLOOKUP(E42,[15]综合成绩!$A$1:$G$65536,6,0)</f>
        <v>89.76</v>
      </c>
      <c r="J42" s="24" t="s">
        <v>18</v>
      </c>
    </row>
    <row r="43" ht="41" customHeight="1" spans="1:10">
      <c r="A43" s="16"/>
      <c r="B43" s="18" t="s">
        <v>124</v>
      </c>
      <c r="C43" s="14" t="s">
        <v>36</v>
      </c>
      <c r="D43" s="21" t="s">
        <v>125</v>
      </c>
      <c r="E43" s="21" t="s">
        <v>126</v>
      </c>
      <c r="F43" s="21" t="s">
        <v>24</v>
      </c>
      <c r="G43" s="12">
        <f>VLOOKUP(E43,[16]综合成绩!$A$1:$G$65536,3,0)</f>
        <v>92</v>
      </c>
      <c r="H43" s="12">
        <f>VLOOKUP(E43,[16]综合成绩!$A$1:$G$65536,5,0)</f>
        <v>87.6</v>
      </c>
      <c r="I43" s="12">
        <f>VLOOKUP(E43,[16]综合成绩!$A$1:$G$65536,6,0)</f>
        <v>90.24</v>
      </c>
      <c r="J43" s="24" t="s">
        <v>18</v>
      </c>
    </row>
    <row r="44" ht="41" customHeight="1" spans="1:10">
      <c r="A44" s="16"/>
      <c r="B44" s="18" t="s">
        <v>127</v>
      </c>
      <c r="C44" s="14" t="s">
        <v>36</v>
      </c>
      <c r="D44" s="21" t="s">
        <v>128</v>
      </c>
      <c r="E44" s="21" t="s">
        <v>129</v>
      </c>
      <c r="F44" s="21" t="s">
        <v>17</v>
      </c>
      <c r="G44" s="12">
        <f>VLOOKUP(E44,[17]综合成绩!$A$1:$G$65536,3,0)</f>
        <v>86.2</v>
      </c>
      <c r="H44" s="12">
        <f>VLOOKUP(E44,[17]综合成绩!$A$1:$G$65536,5,0)</f>
        <v>84.8</v>
      </c>
      <c r="I44" s="12">
        <f>VLOOKUP(E44,[17]综合成绩!$A$1:$G$65536,6,0)</f>
        <v>85.64</v>
      </c>
      <c r="J44" s="20" t="s">
        <v>18</v>
      </c>
    </row>
    <row r="45" ht="41" customHeight="1" spans="1:10">
      <c r="A45" s="16"/>
      <c r="B45" s="18" t="s">
        <v>130</v>
      </c>
      <c r="C45" s="14" t="s">
        <v>36</v>
      </c>
      <c r="D45" s="21" t="s">
        <v>131</v>
      </c>
      <c r="E45" s="21" t="s">
        <v>132</v>
      </c>
      <c r="F45" s="21" t="s">
        <v>24</v>
      </c>
      <c r="G45" s="12">
        <f>VLOOKUP(E45,[18]综合成绩!$A$1:$G$65536,3,0)</f>
        <v>85.8</v>
      </c>
      <c r="H45" s="12">
        <f>VLOOKUP(E45,[18]综合成绩!$A$1:$G$65536,5,0)</f>
        <v>87.6</v>
      </c>
      <c r="I45" s="12">
        <f>VLOOKUP(E45,[18]综合成绩!$A$1:$G$65536,6,0)</f>
        <v>86.52</v>
      </c>
      <c r="J45" s="20" t="s">
        <v>18</v>
      </c>
    </row>
    <row r="46" ht="41" customHeight="1" spans="1:10">
      <c r="A46" s="16"/>
      <c r="B46" s="18" t="s">
        <v>133</v>
      </c>
      <c r="C46" s="14" t="s">
        <v>36</v>
      </c>
      <c r="D46" s="21" t="s">
        <v>134</v>
      </c>
      <c r="E46" s="21" t="s">
        <v>135</v>
      </c>
      <c r="F46" s="21" t="s">
        <v>24</v>
      </c>
      <c r="G46" s="12">
        <f>VLOOKUP(E46,[19]综合成绩!$A$1:$G$65536,3,0)</f>
        <v>88.28</v>
      </c>
      <c r="H46" s="12">
        <f>VLOOKUP(E46,[19]综合成绩!$A$1:$G$65536,5,0)</f>
        <v>89.8</v>
      </c>
      <c r="I46" s="12">
        <f>VLOOKUP(E46,[19]综合成绩!$A$1:$G$65536,6,0)</f>
        <v>88.89</v>
      </c>
      <c r="J46" s="20" t="s">
        <v>18</v>
      </c>
    </row>
    <row r="47" ht="41" customHeight="1" spans="1:10">
      <c r="A47" s="16"/>
      <c r="B47" s="18" t="s">
        <v>136</v>
      </c>
      <c r="C47" s="14" t="s">
        <v>36</v>
      </c>
      <c r="D47" s="15" t="s">
        <v>137</v>
      </c>
      <c r="E47" s="15" t="s">
        <v>138</v>
      </c>
      <c r="F47" s="15" t="s">
        <v>24</v>
      </c>
      <c r="G47" s="12">
        <f>VLOOKUP(E47,[20]综合成绩!$A$1:$G$65536,3,0)</f>
        <v>88.8</v>
      </c>
      <c r="H47" s="12">
        <f>VLOOKUP(E47,[20]综合成绩!$A$1:$G$65536,5,0)</f>
        <v>91.6</v>
      </c>
      <c r="I47" s="12">
        <f>VLOOKUP(E47,[20]综合成绩!$A$1:$G$65536,6,0)</f>
        <v>89.92</v>
      </c>
      <c r="J47" s="20" t="s">
        <v>18</v>
      </c>
    </row>
    <row r="48" ht="41" customHeight="1" spans="1:10">
      <c r="A48" s="16"/>
      <c r="B48" s="18" t="s">
        <v>139</v>
      </c>
      <c r="C48" s="14" t="s">
        <v>36</v>
      </c>
      <c r="D48" s="21" t="s">
        <v>140</v>
      </c>
      <c r="E48" s="21" t="s">
        <v>141</v>
      </c>
      <c r="F48" s="21" t="s">
        <v>17</v>
      </c>
      <c r="G48" s="12">
        <f>VLOOKUP(E48,[21]综合成绩!$A$1:$H$65536,3,0)</f>
        <v>86.86</v>
      </c>
      <c r="H48" s="12">
        <v>86.48</v>
      </c>
      <c r="I48" s="12">
        <v>86.71</v>
      </c>
      <c r="J48" s="20" t="s">
        <v>18</v>
      </c>
    </row>
    <row r="49" ht="41" customHeight="1" spans="1:10">
      <c r="A49" s="16"/>
      <c r="B49" s="18" t="s">
        <v>142</v>
      </c>
      <c r="C49" s="14" t="s">
        <v>14</v>
      </c>
      <c r="D49" s="15" t="s">
        <v>143</v>
      </c>
      <c r="E49" s="15" t="s">
        <v>144</v>
      </c>
      <c r="F49" s="15" t="s">
        <v>24</v>
      </c>
      <c r="G49" s="12">
        <f>VLOOKUP(E49,[25]综合成绩!$A$1:$G$65536,3,0)</f>
        <v>86.8</v>
      </c>
      <c r="H49" s="12">
        <f>VLOOKUP(E49,[25]综合成绩!$A$1:$G$65536,5,0)</f>
        <v>86.6</v>
      </c>
      <c r="I49" s="12">
        <f>VLOOKUP(E49,[25]综合成绩!$A$1:$G$65536,5,0)</f>
        <v>86.6</v>
      </c>
      <c r="J49" s="20" t="s">
        <v>18</v>
      </c>
    </row>
    <row r="50" ht="41" customHeight="1" spans="1:10">
      <c r="A50" s="16"/>
      <c r="B50" s="18" t="s">
        <v>145</v>
      </c>
      <c r="C50" s="14" t="s">
        <v>36</v>
      </c>
      <c r="D50" s="15" t="s">
        <v>146</v>
      </c>
      <c r="E50" s="15" t="s">
        <v>147</v>
      </c>
      <c r="F50" s="15" t="s">
        <v>17</v>
      </c>
      <c r="G50" s="12">
        <f>VLOOKUP(E50,[26]综合成绩!$A$1:$G$65536,3,0)</f>
        <v>91.6</v>
      </c>
      <c r="H50" s="12">
        <f>VLOOKUP(E50,[26]综合成绩!$A$1:$G$65536,5,0)</f>
        <v>66.5</v>
      </c>
      <c r="I50" s="12">
        <f>VLOOKUP(E50,[26]综合成绩!$A$1:$G$65536,6,0)</f>
        <v>81.56</v>
      </c>
      <c r="J50" s="20" t="s">
        <v>18</v>
      </c>
    </row>
    <row r="51" ht="41" customHeight="1" spans="1:10">
      <c r="A51" s="16"/>
      <c r="B51" s="18" t="s">
        <v>148</v>
      </c>
      <c r="C51" s="14" t="s">
        <v>14</v>
      </c>
      <c r="D51" s="21" t="s">
        <v>149</v>
      </c>
      <c r="E51" s="21" t="s">
        <v>150</v>
      </c>
      <c r="F51" s="21" t="s">
        <v>24</v>
      </c>
      <c r="G51" s="12">
        <f>VLOOKUP(E51,[33]综合成绩!$A$1:$G$65536,3,0)</f>
        <v>87.6</v>
      </c>
      <c r="H51" s="12">
        <f>VLOOKUP(E51,[33]综合成绩!$A$1:$G$65536,5,0)</f>
        <v>94.8</v>
      </c>
      <c r="I51" s="12">
        <f>VLOOKUP(E51,[33]综合成绩!$A$1:$G$65536,6,0)</f>
        <v>90.48</v>
      </c>
      <c r="J51" s="20" t="s">
        <v>18</v>
      </c>
    </row>
    <row r="52" ht="41" customHeight="1" spans="1:10">
      <c r="A52" s="16"/>
      <c r="B52" s="18" t="s">
        <v>151</v>
      </c>
      <c r="C52" s="14" t="s">
        <v>14</v>
      </c>
      <c r="D52" s="21" t="s">
        <v>152</v>
      </c>
      <c r="E52" s="21" t="s">
        <v>153</v>
      </c>
      <c r="F52" s="21" t="s">
        <v>24</v>
      </c>
      <c r="G52" s="12">
        <f>VLOOKUP(E52,[27]综合成绩!$A$1:$G$65536,3,0)</f>
        <v>97.18</v>
      </c>
      <c r="H52" s="12">
        <f>VLOOKUP(E52,[27]综合成绩!$A$1:$G$65536,5,0)</f>
        <v>97.2</v>
      </c>
      <c r="I52" s="12">
        <f>VLOOKUP(E52,[27]综合成绩!$A$1:$G$65536,6,0)</f>
        <v>97.19</v>
      </c>
      <c r="J52" s="25" t="s">
        <v>18</v>
      </c>
    </row>
    <row r="53" ht="41" customHeight="1" spans="1:10">
      <c r="A53" s="16"/>
      <c r="B53" s="18"/>
      <c r="C53" s="14"/>
      <c r="D53" s="21" t="s">
        <v>154</v>
      </c>
      <c r="E53" s="21" t="s">
        <v>155</v>
      </c>
      <c r="F53" s="21" t="s">
        <v>24</v>
      </c>
      <c r="G53" s="12">
        <f>VLOOKUP(E53,[27]综合成绩!$A$1:$G$65536,3,0)</f>
        <v>93.7</v>
      </c>
      <c r="H53" s="12">
        <f>VLOOKUP(E53,[27]综合成绩!$A$1:$G$65536,5,0)</f>
        <v>92</v>
      </c>
      <c r="I53" s="12">
        <f>VLOOKUP(E53,[27]综合成绩!$A$1:$G$65536,6,0)</f>
        <v>93.02</v>
      </c>
      <c r="J53" s="25" t="s">
        <v>18</v>
      </c>
    </row>
    <row r="54" ht="41" customHeight="1" spans="1:10">
      <c r="A54" s="16"/>
      <c r="B54" s="18" t="s">
        <v>156</v>
      </c>
      <c r="C54" s="14" t="s">
        <v>36</v>
      </c>
      <c r="D54" s="15" t="s">
        <v>157</v>
      </c>
      <c r="E54" s="15" t="s">
        <v>158</v>
      </c>
      <c r="F54" s="15" t="s">
        <v>24</v>
      </c>
      <c r="G54" s="12">
        <f>VLOOKUP(E54,[22]综合成绩!$A$1:$G$65536,3,0)</f>
        <v>89.4</v>
      </c>
      <c r="H54" s="12">
        <f>VLOOKUP(E54,[22]综合成绩!$A$1:$G$65536,5,0)</f>
        <v>89</v>
      </c>
      <c r="I54" s="12">
        <f>VLOOKUP(E54,[22]综合成绩!$A$1:$G$65536,6,0)</f>
        <v>89.24</v>
      </c>
      <c r="J54" s="25" t="s">
        <v>18</v>
      </c>
    </row>
    <row r="55" ht="41" customHeight="1" spans="1:10">
      <c r="A55" s="16"/>
      <c r="B55" s="18" t="s">
        <v>159</v>
      </c>
      <c r="C55" s="14" t="s">
        <v>36</v>
      </c>
      <c r="D55" s="11" t="s">
        <v>160</v>
      </c>
      <c r="E55" s="11" t="s">
        <v>161</v>
      </c>
      <c r="F55" s="11" t="s">
        <v>24</v>
      </c>
      <c r="G55" s="12">
        <f>VLOOKUP(E55,[23]综合成绩!$A$1:$G$65536,3,0)</f>
        <v>87.7</v>
      </c>
      <c r="H55" s="12">
        <f>VLOOKUP(E55,[23]综合成绩!$A$1:$G$65536,5,0)</f>
        <v>77.16</v>
      </c>
      <c r="I55" s="12">
        <v>83.48</v>
      </c>
      <c r="J55" s="25" t="s">
        <v>18</v>
      </c>
    </row>
    <row r="56" ht="41" customHeight="1" spans="1:10">
      <c r="A56" s="22"/>
      <c r="B56" s="18" t="s">
        <v>162</v>
      </c>
      <c r="C56" s="14" t="s">
        <v>14</v>
      </c>
      <c r="D56" s="11" t="s">
        <v>163</v>
      </c>
      <c r="E56" s="11" t="s">
        <v>164</v>
      </c>
      <c r="F56" s="11" t="s">
        <v>24</v>
      </c>
      <c r="G56" s="12">
        <f>VLOOKUP(E56,[24]综合成绩!$A$1:$G$65536,3,0)</f>
        <v>77.78</v>
      </c>
      <c r="H56" s="12">
        <f>VLOOKUP(E56,[24]综合成绩!$A$1:$G$65536,5,0)</f>
        <v>91.2</v>
      </c>
      <c r="I56" s="12">
        <f>VLOOKUP(E56,[24]综合成绩!$A$1:$G$65536,6,0)</f>
        <v>83.15</v>
      </c>
      <c r="J56" s="20" t="s">
        <v>18</v>
      </c>
    </row>
  </sheetData>
  <mergeCells count="22">
    <mergeCell ref="A1:J1"/>
    <mergeCell ref="A2:J2"/>
    <mergeCell ref="A4:A8"/>
    <mergeCell ref="A10:A56"/>
    <mergeCell ref="B4:B5"/>
    <mergeCell ref="B6:B8"/>
    <mergeCell ref="B10:B11"/>
    <mergeCell ref="B18:B19"/>
    <mergeCell ref="B23:B24"/>
    <mergeCell ref="B25:B26"/>
    <mergeCell ref="B27:B28"/>
    <mergeCell ref="B40:B41"/>
    <mergeCell ref="B52:B53"/>
    <mergeCell ref="C4:C5"/>
    <mergeCell ref="C6:C8"/>
    <mergeCell ref="C10:C11"/>
    <mergeCell ref="C18:C19"/>
    <mergeCell ref="C23:C24"/>
    <mergeCell ref="C25:C26"/>
    <mergeCell ref="C27:C28"/>
    <mergeCell ref="C40:C41"/>
    <mergeCell ref="C52:C53"/>
  </mergeCells>
  <pageMargins left="0.251388888888889" right="0.251388888888889" top="0.751388888888889" bottom="0.751388888888889" header="0.298611111111111" footer="0.298611111111111"/>
  <pageSetup paperSize="9" scale="8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进入体检考察范围人员名单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苏日古嘎</cp:lastModifiedBy>
  <dcterms:created xsi:type="dcterms:W3CDTF">2023-09-10T22:50:00Z</dcterms:created>
  <dcterms:modified xsi:type="dcterms:W3CDTF">2025-03-10T03:58:28Z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2044F7A14D474501BBD5C8349860168E</vt:lpwstr>
  </property>
  <property fmtid="{D5CDD505-2E9C-101B-9397-08002B2CF9AE}" pid="4" name="KSOProductBuildVer">
    <vt:lpwstr>2052-12.1.0.20305</vt:lpwstr>
  </property>
</Properties>
</file>